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480" windowHeight="10875" tabRatio="851" activeTab="3"/>
  </bookViews>
  <sheets>
    <sheet name="Постановление" sheetId="20" r:id="rId1"/>
    <sheet name="прил 3" sheetId="14" r:id="rId2"/>
    <sheet name="прил 4" sheetId="13" r:id="rId3"/>
    <sheet name="благ-во" sheetId="10" r:id="rId4"/>
    <sheet name="сод ул сети" sheetId="11" r:id="rId5"/>
    <sheet name="безопасность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'благ-во'!$A$2:$O$29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5">безопасность!$A$1:$O$39</definedName>
    <definedName name="_xlnm.Print_Area" localSheetId="3">'благ-во'!$A$1:$O$35</definedName>
    <definedName name="_xlnm.Print_Area" localSheetId="0">Постановление!$A$1:$G$62</definedName>
    <definedName name="_xlnm.Print_Area" localSheetId="1">'прил 3'!$A$1:$R$19</definedName>
    <definedName name="_xlnm.Print_Area" localSheetId="4">'сод ул сети'!$A$1:$O$29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I29" i="10" l="1"/>
  <c r="J29" i="10"/>
  <c r="K29" i="10"/>
  <c r="L29" i="10"/>
  <c r="M29" i="10"/>
  <c r="H29" i="10"/>
  <c r="N32" i="10"/>
  <c r="N45" i="10"/>
  <c r="N44" i="10"/>
  <c r="N42" i="10"/>
  <c r="N43" i="10"/>
  <c r="N41" i="10"/>
  <c r="N40" i="10"/>
  <c r="N38" i="10"/>
  <c r="N30" i="10"/>
  <c r="N37" i="10"/>
  <c r="I39" i="10"/>
  <c r="J39" i="10"/>
  <c r="K39" i="10"/>
  <c r="L39" i="10"/>
  <c r="M39" i="10"/>
  <c r="H39" i="10"/>
  <c r="I36" i="10"/>
  <c r="J36" i="10"/>
  <c r="K36" i="10"/>
  <c r="L36" i="10"/>
  <c r="M36" i="10"/>
  <c r="H36" i="10"/>
  <c r="N39" i="10" l="1"/>
  <c r="N36" i="10"/>
  <c r="K20" i="11" l="1"/>
  <c r="C56" i="20"/>
  <c r="K11" i="14"/>
  <c r="C29" i="20" s="1"/>
  <c r="K17" i="14"/>
  <c r="C52" i="20" s="1"/>
  <c r="F32" i="20"/>
  <c r="C32" i="20"/>
  <c r="F31" i="20"/>
  <c r="C31" i="20"/>
  <c r="F30" i="20"/>
  <c r="C30" i="20"/>
  <c r="F21" i="20"/>
  <c r="C21" i="20"/>
  <c r="F20" i="20"/>
  <c r="C20" i="20"/>
  <c r="F19" i="20"/>
  <c r="C19" i="20"/>
  <c r="J12" i="11"/>
  <c r="K12" i="11"/>
  <c r="L12" i="11"/>
  <c r="M12" i="11"/>
  <c r="H12" i="11"/>
  <c r="N16" i="11"/>
  <c r="N15" i="11"/>
  <c r="K18" i="11"/>
  <c r="C36" i="20" l="1"/>
  <c r="H30" i="20"/>
  <c r="H32" i="20"/>
  <c r="H20" i="20"/>
  <c r="H31" i="20"/>
  <c r="H19" i="20"/>
  <c r="H21" i="20"/>
  <c r="J10" i="9"/>
  <c r="N42" i="9"/>
  <c r="N43" i="9"/>
  <c r="K10" i="9"/>
  <c r="N38" i="9"/>
  <c r="N24" i="9"/>
  <c r="N36" i="9"/>
  <c r="N37" i="9"/>
  <c r="N39" i="9"/>
  <c r="N40" i="9"/>
  <c r="N41" i="9"/>
  <c r="N35" i="9"/>
  <c r="N24" i="11" l="1"/>
  <c r="N20" i="11"/>
  <c r="N18" i="11"/>
  <c r="N33" i="10"/>
  <c r="N16" i="10"/>
  <c r="N34" i="10"/>
  <c r="N31" i="10"/>
  <c r="N29" i="10" s="1"/>
  <c r="N18" i="10"/>
  <c r="N14" i="10"/>
  <c r="N22" i="11"/>
  <c r="N29" i="9"/>
  <c r="N28" i="9"/>
  <c r="N23" i="9"/>
  <c r="N17" i="9"/>
  <c r="N15" i="9"/>
  <c r="M30" i="9"/>
  <c r="M25" i="9"/>
  <c r="M18" i="9"/>
  <c r="I10" i="13"/>
  <c r="M21" i="10"/>
  <c r="M17" i="10"/>
  <c r="M12" i="10"/>
  <c r="M10" i="11"/>
  <c r="I19" i="13" s="1"/>
  <c r="L10" i="11"/>
  <c r="H19" i="13" s="1"/>
  <c r="N16" i="14" s="1"/>
  <c r="N35" i="10"/>
  <c r="N21" i="11"/>
  <c r="H19" i="11"/>
  <c r="N19" i="11" s="1"/>
  <c r="N23" i="11"/>
  <c r="H17" i="11"/>
  <c r="N17" i="11" s="1"/>
  <c r="I12" i="10"/>
  <c r="J12" i="10"/>
  <c r="K12" i="10"/>
  <c r="L12" i="10"/>
  <c r="H12" i="10"/>
  <c r="J17" i="10"/>
  <c r="K17" i="10"/>
  <c r="L17" i="10"/>
  <c r="I17" i="10"/>
  <c r="N15" i="10"/>
  <c r="I25" i="9"/>
  <c r="J25" i="9"/>
  <c r="K25" i="9"/>
  <c r="L25" i="9"/>
  <c r="H25" i="9"/>
  <c r="N27" i="9"/>
  <c r="N22" i="9"/>
  <c r="N16" i="9"/>
  <c r="N14" i="9"/>
  <c r="J26" i="13"/>
  <c r="J27" i="13"/>
  <c r="J25" i="13"/>
  <c r="J21" i="13"/>
  <c r="J22" i="13"/>
  <c r="J20" i="13"/>
  <c r="J15" i="13"/>
  <c r="J16" i="13"/>
  <c r="J17" i="13"/>
  <c r="J14" i="13"/>
  <c r="J11" i="13"/>
  <c r="J9" i="13"/>
  <c r="H10" i="13"/>
  <c r="N34" i="9"/>
  <c r="N33" i="9"/>
  <c r="N32" i="9"/>
  <c r="N31" i="9"/>
  <c r="N26" i="9"/>
  <c r="N20" i="9"/>
  <c r="N21" i="9"/>
  <c r="N19" i="9"/>
  <c r="L30" i="9"/>
  <c r="L18" i="9"/>
  <c r="L11" i="9" s="1"/>
  <c r="N24" i="10"/>
  <c r="N25" i="10"/>
  <c r="N26" i="10"/>
  <c r="N27" i="10"/>
  <c r="N28" i="10"/>
  <c r="N23" i="10"/>
  <c r="N22" i="10"/>
  <c r="N20" i="10"/>
  <c r="N19" i="10"/>
  <c r="N13" i="10"/>
  <c r="L21" i="10"/>
  <c r="N29" i="11"/>
  <c r="N28" i="11"/>
  <c r="N26" i="11"/>
  <c r="N25" i="11"/>
  <c r="N13" i="11"/>
  <c r="I14" i="11"/>
  <c r="H27" i="11"/>
  <c r="H10" i="11" s="1"/>
  <c r="I27" i="11"/>
  <c r="J27" i="11"/>
  <c r="K14" i="14"/>
  <c r="K10" i="14"/>
  <c r="K8" i="14" s="1"/>
  <c r="C18" i="20" s="1"/>
  <c r="K27" i="11"/>
  <c r="I21" i="10"/>
  <c r="J21" i="10"/>
  <c r="K21" i="10"/>
  <c r="H21" i="10"/>
  <c r="I18" i="9"/>
  <c r="I30" i="9"/>
  <c r="J18" i="9"/>
  <c r="J11" i="9" s="1"/>
  <c r="J30" i="9"/>
  <c r="K18" i="9"/>
  <c r="K11" i="9" s="1"/>
  <c r="K30" i="9"/>
  <c r="H18" i="9"/>
  <c r="H30" i="9"/>
  <c r="G10" i="13"/>
  <c r="F10" i="13"/>
  <c r="E10" i="13"/>
  <c r="D10" i="13"/>
  <c r="N12" i="11" l="1"/>
  <c r="L10" i="10"/>
  <c r="C46" i="20"/>
  <c r="C42" i="20"/>
  <c r="N14" i="11"/>
  <c r="I12" i="11"/>
  <c r="I10" i="11" s="1"/>
  <c r="N21" i="10"/>
  <c r="K10" i="10"/>
  <c r="M11" i="14" s="1"/>
  <c r="M10" i="10"/>
  <c r="M11" i="9"/>
  <c r="I24" i="13" s="1"/>
  <c r="H13" i="13"/>
  <c r="I10" i="10"/>
  <c r="J10" i="10"/>
  <c r="N27" i="11"/>
  <c r="F24" i="13"/>
  <c r="J19" i="14" s="1"/>
  <c r="J17" i="14" s="1"/>
  <c r="K13" i="9"/>
  <c r="H24" i="13"/>
  <c r="N19" i="14" s="1"/>
  <c r="N17" i="14" s="1"/>
  <c r="N30" i="9"/>
  <c r="N18" i="9"/>
  <c r="N11" i="9" s="1"/>
  <c r="N25" i="9"/>
  <c r="G24" i="13"/>
  <c r="M19" i="14" s="1"/>
  <c r="I11" i="9"/>
  <c r="N12" i="10"/>
  <c r="J10" i="13"/>
  <c r="H10" i="10"/>
  <c r="D13" i="13" s="1"/>
  <c r="D18" i="13" s="1"/>
  <c r="J10" i="11"/>
  <c r="F19" i="13" s="1"/>
  <c r="J16" i="14" s="1"/>
  <c r="J14" i="14" s="1"/>
  <c r="I23" i="13"/>
  <c r="O16" i="14"/>
  <c r="O14" i="14" s="1"/>
  <c r="H11" i="9"/>
  <c r="D24" i="13" s="1"/>
  <c r="K10" i="11"/>
  <c r="D19" i="13"/>
  <c r="D23" i="13" s="1"/>
  <c r="I13" i="9"/>
  <c r="J13" i="9"/>
  <c r="N17" i="10"/>
  <c r="H13" i="9"/>
  <c r="L13" i="9"/>
  <c r="I13" i="13"/>
  <c r="I18" i="13" s="1"/>
  <c r="O13" i="14" s="1"/>
  <c r="M13" i="9"/>
  <c r="H23" i="13"/>
  <c r="N14" i="14"/>
  <c r="N13" i="9" l="1"/>
  <c r="N10" i="10"/>
  <c r="N10" i="11"/>
  <c r="F13" i="13"/>
  <c r="E13" i="13"/>
  <c r="I13" i="14" s="1"/>
  <c r="M13" i="14"/>
  <c r="F18" i="13"/>
  <c r="J13" i="14"/>
  <c r="M14" i="14"/>
  <c r="M16" i="14"/>
  <c r="F29" i="20"/>
  <c r="H29" i="20" s="1"/>
  <c r="F36" i="20"/>
  <c r="H36" i="20" s="1"/>
  <c r="G19" i="13"/>
  <c r="E24" i="13"/>
  <c r="J24" i="13" s="1"/>
  <c r="I28" i="13"/>
  <c r="O19" i="14"/>
  <c r="G28" i="13"/>
  <c r="L19" i="14"/>
  <c r="L17" i="14" s="1"/>
  <c r="F28" i="13"/>
  <c r="F23" i="13"/>
  <c r="E18" i="13"/>
  <c r="H16" i="14"/>
  <c r="H13" i="14"/>
  <c r="H11" i="14" s="1"/>
  <c r="I12" i="13"/>
  <c r="I8" i="13" s="1"/>
  <c r="H19" i="14"/>
  <c r="H17" i="14" s="1"/>
  <c r="D28" i="13"/>
  <c r="E19" i="13"/>
  <c r="I16" i="14" s="1"/>
  <c r="I14" i="14" s="1"/>
  <c r="O11" i="14"/>
  <c r="H18" i="13"/>
  <c r="N13" i="14" s="1"/>
  <c r="G13" i="13"/>
  <c r="H28" i="13"/>
  <c r="H14" i="14" l="1"/>
  <c r="P14" i="14" s="1"/>
  <c r="P16" i="14"/>
  <c r="R16" i="14"/>
  <c r="J13" i="13"/>
  <c r="J11" i="14"/>
  <c r="J10" i="14"/>
  <c r="J8" i="14" s="1"/>
  <c r="F46" i="20"/>
  <c r="H46" i="20" s="1"/>
  <c r="F42" i="20"/>
  <c r="H42" i="20" s="1"/>
  <c r="R14" i="14"/>
  <c r="E28" i="13"/>
  <c r="J28" i="13" s="1"/>
  <c r="P13" i="14"/>
  <c r="R13" i="14"/>
  <c r="G23" i="13"/>
  <c r="J19" i="13"/>
  <c r="I19" i="14"/>
  <c r="F12" i="13"/>
  <c r="F8" i="13" s="1"/>
  <c r="L13" i="14" s="1"/>
  <c r="L11" i="14" s="1"/>
  <c r="M17" i="14"/>
  <c r="I11" i="14"/>
  <c r="D12" i="13"/>
  <c r="D8" i="13" s="1"/>
  <c r="H10" i="14"/>
  <c r="H8" i="14" s="1"/>
  <c r="H12" i="13"/>
  <c r="H8" i="13" s="1"/>
  <c r="E23" i="13"/>
  <c r="G18" i="13"/>
  <c r="N11" i="14"/>
  <c r="O17" i="14"/>
  <c r="O10" i="14"/>
  <c r="O8" i="14" s="1"/>
  <c r="F56" i="20" l="1"/>
  <c r="H56" i="20" s="1"/>
  <c r="F52" i="20"/>
  <c r="H52" i="20" s="1"/>
  <c r="C45" i="20"/>
  <c r="C41" i="20"/>
  <c r="F45" i="20"/>
  <c r="H45" i="20" s="1"/>
  <c r="F41" i="20"/>
  <c r="H41" i="20" s="1"/>
  <c r="I17" i="14"/>
  <c r="P19" i="14"/>
  <c r="R19" i="14"/>
  <c r="Q19" i="14" s="1"/>
  <c r="P11" i="14"/>
  <c r="R11" i="14"/>
  <c r="J23" i="13"/>
  <c r="I10" i="14"/>
  <c r="G12" i="13"/>
  <c r="J18" i="13"/>
  <c r="E12" i="13"/>
  <c r="E8" i="13" s="1"/>
  <c r="Q14" i="14"/>
  <c r="M10" i="14"/>
  <c r="L16" i="14"/>
  <c r="L14" i="14" s="1"/>
  <c r="Q16" i="14"/>
  <c r="N10" i="14"/>
  <c r="N8" i="14" s="1"/>
  <c r="C28" i="20" l="1"/>
  <c r="C35" i="20"/>
  <c r="F35" i="20"/>
  <c r="F28" i="20"/>
  <c r="P17" i="14"/>
  <c r="R17" i="14"/>
  <c r="I8" i="14"/>
  <c r="P10" i="14"/>
  <c r="R10" i="14"/>
  <c r="G8" i="13"/>
  <c r="J8" i="13" s="1"/>
  <c r="J12" i="13"/>
  <c r="Q13" i="14"/>
  <c r="M8" i="14"/>
  <c r="F18" i="20" s="1"/>
  <c r="H18" i="20" s="1"/>
  <c r="L10" i="14"/>
  <c r="L8" i="14" s="1"/>
  <c r="Q17" i="14"/>
  <c r="C55" i="20" l="1"/>
  <c r="C51" i="20"/>
  <c r="F55" i="20"/>
  <c r="H55" i="20" s="1"/>
  <c r="F51" i="20"/>
  <c r="H51" i="20" s="1"/>
  <c r="H28" i="20"/>
  <c r="H35" i="20"/>
  <c r="P8" i="14"/>
  <c r="C17" i="20" s="1"/>
  <c r="R8" i="14"/>
  <c r="F17" i="20" s="1"/>
  <c r="H17" i="20" l="1"/>
  <c r="Q8" i="14"/>
  <c r="Q10" i="14"/>
  <c r="Q11" i="14"/>
</calcChain>
</file>

<file path=xl/sharedStrings.xml><?xml version="1.0" encoding="utf-8"?>
<sst xmlns="http://schemas.openxmlformats.org/spreadsheetml/2006/main" count="587" uniqueCount="239">
  <si>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</si>
  <si>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</si>
  <si>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</si>
  <si>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</si>
  <si>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</si>
  <si>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</si>
  <si>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</si>
  <si>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</si>
  <si>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</si>
  <si>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</si>
  <si>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</si>
  <si>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</si>
  <si>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</si>
  <si>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</si>
  <si>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</si>
  <si>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</si>
  <si>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</si>
  <si>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</si>
  <si>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</si>
  <si>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</si>
  <si>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</si>
  <si>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</si>
  <si>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</si>
  <si>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</si>
  <si>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</si>
  <si>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</si>
  <si>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</si>
  <si>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</si>
  <si>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</si>
  <si>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</si>
  <si>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</si>
  <si>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</si>
  <si>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</si>
  <si>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</si>
  <si>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</si>
  <si>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</si>
  <si>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</si>
  <si>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</si>
  <si>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</si>
  <si>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</si>
  <si>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</si>
  <si>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</si>
  <si>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</si>
  <si>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</si>
  <si>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</si>
  <si>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</si>
  <si>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</si>
  <si>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</si>
  <si>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</si>
  <si>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</si>
  <si>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</si>
  <si>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</si>
  <si>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</si>
  <si>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</si>
  <si>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</si>
  <si>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</si>
  <si>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</si>
  <si>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</si>
  <si>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</si>
  <si>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</si>
  <si>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</si>
  <si>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</si>
  <si>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</si>
  <si>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</si>
  <si>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</si>
  <si>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</si>
  <si>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</si>
  <si>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</si>
  <si>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</si>
  <si>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</si>
  <si>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</si>
  <si>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</si>
  <si>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</si>
  <si>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</si>
  <si>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</si>
  <si>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</si>
  <si>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 xml:space="preserve"> Благоустройство территории Разъезженского сельсовета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</si>
  <si>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</si>
  <si>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</si>
  <si>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</si>
  <si>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</si>
  <si>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</si>
  <si>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</si>
  <si>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Т.В. Веселина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</si>
  <si>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</si>
  <si>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</si>
  <si>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</si>
  <si>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</si>
  <si>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</si>
  <si>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</si>
  <si>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</si>
  <si>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</si>
  <si>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</si>
  <si>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</si>
  <si>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</si>
  <si>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</si>
  <si>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</si>
  <si>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</si>
  <si>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</si>
  <si>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</si>
  <si>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</si>
  <si>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</si>
  <si>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</si>
  <si>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</si>
  <si>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</si>
  <si>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</si>
  <si>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</si>
  <si>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</si>
  <si>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</si>
  <si>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</si>
  <si>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</si>
  <si>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</si>
  <si>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</si>
  <si>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</si>
  <si>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</si>
  <si>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Сумма  на  год</t>
  </si>
  <si>
    <t>Изменения</t>
  </si>
  <si>
    <t>Сумма с учетом изменений</t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</si>
  <si>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</si>
  <si>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</si>
  <si>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</si>
  <si>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</si>
  <si>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</si>
  <si>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</si>
  <si>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</si>
  <si>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</si>
  <si>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 xml:space="preserve">
«Обеспечение безопасности и комфортных условий жизнедеятельности  населения Разъезженского сельсовета»
 на 2014 - 2018 годы. В том числе: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</si>
  <si>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</si>
  <si>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</si>
  <si>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</si>
  <si>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</si>
  <si>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</si>
  <si>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</si>
  <si>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</si>
  <si>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</si>
  <si>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</si>
  <si>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</si>
  <si>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</si>
  <si>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</si>
  <si>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</si>
  <si>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</si>
  <si>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</si>
  <si>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</si>
  <si>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</si>
  <si>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</si>
  <si>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2014 - 2019 годы</t>
  </si>
  <si>
    <t xml:space="preserve"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2014 - 2019 годы
</t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</si>
  <si>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2014 - 2019 годы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</si>
  <si>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2014 - 2019 годы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</si>
  <si>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2014 - 2019 годы</t>
  </si>
  <si>
    <t>2019 год</t>
  </si>
  <si>
    <t>Итого на 2014-2019 годы</t>
  </si>
  <si>
    <t>Протяженность освещенных улиц населенных пунктов составит 10,3 км.</t>
  </si>
  <si>
    <t>4910084930</t>
  </si>
  <si>
    <t>Итого на  
2014-2019 годы</t>
  </si>
  <si>
    <t>Приобретение  и распространение памяток о мерах пожарной безопасности в быту и на приусадебных участках</t>
  </si>
  <si>
    <t>комплект для резки электропроводов (ножницы, диэлектрические боты и перчатки)</t>
  </si>
  <si>
    <t>Приобретение огнетушителей ОП-4</t>
  </si>
  <si>
    <t>Приобретение  и распространение памяток листовок антитеррористической и антиэкстремистской направленности</t>
  </si>
  <si>
    <t>03 10</t>
  </si>
  <si>
    <t>Снижение риска возникновения ситуаций антитеррористической и антиэкстремистской направленности до 90%</t>
  </si>
  <si>
    <t>Приобретение ГСМ для огнеборцев (А-92 20 л*2 шт. 20*2*35 руб=1400руб.)</t>
  </si>
  <si>
    <t>итого  ПБ</t>
  </si>
  <si>
    <t>9</t>
  </si>
  <si>
    <t>10</t>
  </si>
  <si>
    <t>11</t>
  </si>
  <si>
    <t>03 14</t>
  </si>
  <si>
    <t>4930084750</t>
  </si>
  <si>
    <t>4930074120</t>
  </si>
  <si>
    <t>4930094120</t>
  </si>
  <si>
    <t>12</t>
  </si>
  <si>
    <t>Установка указателей гидрантов и водоемов</t>
  </si>
  <si>
    <t>13</t>
  </si>
  <si>
    <t>Перезарядка огнетушителей</t>
  </si>
  <si>
    <t>49300741210</t>
  </si>
  <si>
    <t>14</t>
  </si>
  <si>
    <t>4910083410</t>
  </si>
  <si>
    <t>05 02</t>
  </si>
  <si>
    <t>493008160</t>
  </si>
  <si>
    <t>Вырезка аварийных деревьев</t>
  </si>
  <si>
    <t>4920075080</t>
  </si>
  <si>
    <t>4920095080</t>
  </si>
  <si>
    <t>РОССИЙСКАЯ ФЕДЕРАЦИЯ</t>
  </si>
  <si>
    <t>ЕРМАКОВСКИЙ РАЙОН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</si>
  <si>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</si>
  <si>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</si>
  <si>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</si>
  <si>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О внесении изменений в постановление 
главы  администрации  от 06.11.2013 № 71 п. 
«Об утверждении Муниципальной программы
«Обеспечение   безопасности  и  комфортных 
условий     жизнедеятельности        населения 
Разъезженского сельсовета»».</t>
  </si>
  <si>
    <t>П О С Т А Н О В Л Я Ю :</t>
  </si>
  <si>
    <t>«общий объём финансирования  Программы</t>
  </si>
  <si>
    <t>тыс.руб.</t>
  </si>
  <si>
    <t xml:space="preserve">заменить на </t>
  </si>
  <si>
    <t>в том числе по годам:</t>
  </si>
  <si>
    <t>«общий объём финансирования сумму</t>
  </si>
  <si>
    <t>Глава Разъезженского сельсовета                                        Т.Ф. Вербовская</t>
  </si>
  <si>
    <t xml:space="preserve">1.  В приложении «Муниципальная программа «Обеспечение  безопасности   и  комфортных  условий  жизнедеятельности населения Разъезженского сельсовета» на 2014-2019 годы», в разделе 1 «Паспорт муниципальной программы» по строке таблицы  «Ресурсное обеспечение программы» слова ,  </t>
  </si>
  <si>
    <t>Внести изменения в паспорт муниципальной программы  «Обеспечение безопасности и комфортных условий жизнедеятельности  населения Разъезженского сельсовета» на 2014-2019 годы:</t>
  </si>
  <si>
    <t xml:space="preserve">«Обеспечение безопасности и комфортных условий жизнедеятельности  населения Разъезженского сельсовета»
 на 2014-2017 годы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</si>
  <si>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2014-2019 годы
</t>
  </si>
  <si>
    <r>
      <t>Содержание автомобильных дорог общего пользования местного значения</t>
    </r>
    <r>
      <rPr>
        <sz val="10"/>
        <color indexed="8"/>
        <rFont val="Times New Roman"/>
        <family val="1"/>
        <charset val="204"/>
      </rPr>
      <t>за счет средств дорожного фонда Красноярского края</t>
    </r>
  </si>
  <si>
    <t xml:space="preserve">5.   В абзаце 2 пункта 2.7. раздела 2 подпрограммы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</si>
  <si>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2.  Приложение 3 к муниципальной программы «Обеспечение  безопасности   и  комфортных  условий  жизнедеятельности населения Разъезженского сельсовета»  на 2014-2019 годы»  - изложить в новой редакции согласно приложения  № 1 к настоящему постановлению</t>
  </si>
  <si>
    <t>3.  Приложение  4 к муниципальной программы «Обеспечение  безопасности   и  комфортных  условий  жизнедеятельности населения Разъезженского сельсовета»  на 2014-2019 годы»  - изложить в новой редакции согласно приложения №  2 к настоящему постановлению</t>
  </si>
  <si>
    <t>6.  Приложение 1  к подпрограмме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- изложить в новой редакции согласно приложения № 3  настоящего постановления.</t>
  </si>
  <si>
    <t xml:space="preserve">8.   В абзаце 2 пункта 2.7. раздела 2 подпрограммы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</si>
  <si>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9.  Приложение 1 к подпрограмме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- изложить в новой редакции согласно приложения № 4  настоящего постановления.</t>
  </si>
  <si>
    <t xml:space="preserve">10. Внести изменения В Приложении № 7 к муниципальной программе Разъезженского сельсовета, подпрограмма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</si>
  <si>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11.   В абзаце 2 пункта 2.7. раздела 2 подпрограммы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</si>
  <si>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12.  Приложение 1  к подпрограмме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- изложить в новой редакции согласно приложения № 5 настоящего постановления.</t>
  </si>
  <si>
    <t>13. Постановление вступает в силу в день, следующий за днём его обнародования на территории Разъезженского сельсовета.</t>
  </si>
  <si>
    <t>Проект "Все лучшее детям"</t>
  </si>
  <si>
    <t>приобретение оборудования</t>
  </si>
  <si>
    <t>Проект "Забвение - не для нас"</t>
  </si>
  <si>
    <t>приобретение трубы, сетки рабицы</t>
  </si>
  <si>
    <t>244</t>
  </si>
  <si>
    <t>4910097410</t>
  </si>
  <si>
    <t>4910077490</t>
  </si>
  <si>
    <t>4910097490</t>
  </si>
  <si>
    <t>Дератизационная обработка территории</t>
  </si>
  <si>
    <t>4910083580</t>
  </si>
  <si>
    <t>Уборка территории</t>
  </si>
  <si>
    <t>Создание комфортных условий проживания на территории поселения</t>
  </si>
  <si>
    <t>Повышение уровня формирования гражданско-патриотических качеств, укрепление семейных ценостей</t>
  </si>
  <si>
    <t>Создание условий для укрепления физического развития, организация активного отдыха детей</t>
  </si>
  <si>
    <t>1,30</t>
  </si>
  <si>
    <t>Уничтожение сорняков дикорастущей конопли</t>
  </si>
  <si>
    <t>4,00</t>
  </si>
  <si>
    <t>10,25</t>
  </si>
  <si>
    <t>Доставка оборудования</t>
  </si>
  <si>
    <t xml:space="preserve">« 19 »  сентября   2017 года                                                      </t>
  </si>
  <si>
    <t>№   52 п.</t>
  </si>
  <si>
    <t>На основании статьи 30 Устава Разъезженского сельсовета, решения Разъезженского сельского Совета депутатов от 31.08.2017 г. № 27-68 р. «О внесении изменений и дополнений  в решение Совета депутатов от 26.12.2016 г. № 19-49 «О бюджете Разъезженского сельсовета на 2017 год и плановый период 2018-2019 годов»</t>
  </si>
  <si>
    <t xml:space="preserve">4. Внести изменения В Приложении № 5 к муниципальной программе Разъезженского сельсовета, подпрограмма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</si>
  <si>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7. Внести изменения В Приложении № 6 к муниципальной программе Разъезженского сельсовета, подпрограмма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</si>
  <si>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r>
      <t>Приложение № 1
к постановлению № 52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п. от 19.09.2017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  </r>
  </si>
  <si>
    <r>
      <t>Приложение № 2
к постановлению №</t>
    </r>
    <r>
      <rPr>
        <sz val="10"/>
        <rFont val="Times New Roman"/>
        <family val="1"/>
        <charset val="204"/>
      </rPr>
      <t xml:space="preserve"> 52 п.</t>
    </r>
    <r>
      <rPr>
        <sz val="10"/>
        <color indexed="8"/>
        <rFont val="Times New Roman"/>
        <family val="1"/>
        <charset val="204"/>
      </rPr>
      <t xml:space="preserve"> от 19.09.2017 г. "О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сельсовета»»</t>
    </r>
  </si>
  <si>
    <t>Приложение № 3
к постановлению № 52 п. от 19.09.2017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</si>
  <si>
    <r>
      <t>Приложение № 4
к постановлению №</t>
    </r>
    <r>
      <rPr>
        <sz val="10"/>
        <rFont val="Times New Roman"/>
        <family val="1"/>
        <charset val="204"/>
      </rPr>
      <t xml:space="preserve"> 52 п. </t>
    </r>
    <r>
      <rPr>
        <sz val="10"/>
        <color indexed="8"/>
        <rFont val="Times New Roman"/>
        <family val="1"/>
        <charset val="204"/>
      </rPr>
      <t>от 19.09.2017 г. "О внесении изменений в постановление главы администрации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сельсовета»»</t>
    </r>
  </si>
  <si>
    <t>Приложение № 5
к постановлению № 52 от 19.09.2017 г. "О внесении изменений в постановление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</si>
</sst>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0_ ;\-#,##0.00\ "/>
    <numFmt numFmtId="167" formatCode="#,##0.0_ ;\-#,##0.0\ 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598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43" fontId="6" fillId="0" borderId="0" xfId="4" applyNumberFormat="1" applyFont="1" applyFill="1" applyBorder="1" applyAlignment="1">
      <alignment horizontal="right" vertical="top" wrapText="1"/>
    </xf>
    <xf numFmtId="43" fontId="2" fillId="0" borderId="0" xfId="4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wrapText="1"/>
    </xf>
    <xf numFmtId="0" fontId="21" fillId="0" borderId="0" xfId="0" applyFont="1"/>
    <xf numFmtId="0" fontId="19" fillId="0" borderId="7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1" fillId="0" borderId="0" xfId="0" applyFont="1" applyBorder="1"/>
    <xf numFmtId="164" fontId="19" fillId="0" borderId="0" xfId="0" applyNumberFormat="1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top" wrapText="1"/>
    </xf>
    <xf numFmtId="166" fontId="13" fillId="0" borderId="9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top" wrapText="1"/>
    </xf>
    <xf numFmtId="166" fontId="8" fillId="0" borderId="11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right" vertical="center" wrapText="1"/>
    </xf>
    <xf numFmtId="166" fontId="13" fillId="0" borderId="14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166" fontId="8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right" vertical="center" wrapText="1"/>
    </xf>
    <xf numFmtId="166" fontId="27" fillId="0" borderId="9" xfId="0" applyNumberFormat="1" applyFont="1" applyFill="1" applyBorder="1" applyAlignment="1">
      <alignment horizontal="right" vertical="center" wrapText="1"/>
    </xf>
    <xf numFmtId="49" fontId="27" fillId="0" borderId="14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166" fontId="27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12" fillId="0" borderId="9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right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167" fontId="15" fillId="0" borderId="13" xfId="0" applyNumberFormat="1" applyFont="1" applyFill="1" applyBorder="1" applyAlignment="1">
      <alignment horizontal="center" vertical="center" wrapText="1"/>
    </xf>
    <xf numFmtId="167" fontId="12" fillId="0" borderId="14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6" fontId="8" fillId="0" borderId="15" xfId="0" applyNumberFormat="1" applyFont="1" applyFill="1" applyBorder="1" applyAlignment="1">
      <alignment horizontal="right" vertical="center" wrapText="1"/>
    </xf>
    <xf numFmtId="165" fontId="8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66" fontId="25" fillId="0" borderId="19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66" fontId="8" fillId="0" borderId="24" xfId="0" applyNumberFormat="1" applyFont="1" applyFill="1" applyBorder="1" applyAlignment="1">
      <alignment horizontal="right" vertical="center" wrapText="1"/>
    </xf>
    <xf numFmtId="166" fontId="13" fillId="0" borderId="25" xfId="0" applyNumberFormat="1" applyFont="1" applyFill="1" applyBorder="1" applyAlignment="1">
      <alignment horizontal="right" vertical="center" wrapText="1"/>
    </xf>
    <xf numFmtId="166" fontId="8" fillId="0" borderId="26" xfId="0" applyNumberFormat="1" applyFont="1" applyFill="1" applyBorder="1" applyAlignment="1">
      <alignment horizontal="right" vertical="center" wrapText="1"/>
    </xf>
    <xf numFmtId="166" fontId="13" fillId="0" borderId="10" xfId="0" applyNumberFormat="1" applyFont="1" applyFill="1" applyBorder="1" applyAlignment="1">
      <alignment horizontal="right" vertical="center" wrapText="1"/>
    </xf>
    <xf numFmtId="166" fontId="8" fillId="0" borderId="27" xfId="0" applyNumberFormat="1" applyFont="1" applyFill="1" applyBorder="1" applyAlignment="1">
      <alignment horizontal="right" vertical="center" wrapText="1"/>
    </xf>
    <xf numFmtId="166" fontId="13" fillId="0" borderId="28" xfId="0" applyNumberFormat="1" applyFont="1" applyFill="1" applyBorder="1" applyAlignment="1">
      <alignment horizontal="right" vertical="center" wrapText="1"/>
    </xf>
    <xf numFmtId="166" fontId="8" fillId="0" borderId="29" xfId="0" applyNumberFormat="1" applyFont="1" applyFill="1" applyBorder="1" applyAlignment="1">
      <alignment horizontal="right" vertical="center" wrapText="1"/>
    </xf>
    <xf numFmtId="166" fontId="13" fillId="0" borderId="30" xfId="0" applyNumberFormat="1" applyFont="1" applyFill="1" applyBorder="1" applyAlignment="1">
      <alignment horizontal="right" vertical="center" wrapText="1"/>
    </xf>
    <xf numFmtId="166" fontId="13" fillId="0" borderId="31" xfId="0" applyNumberFormat="1" applyFont="1" applyFill="1" applyBorder="1" applyAlignment="1">
      <alignment horizontal="right" vertical="center" wrapText="1"/>
    </xf>
    <xf numFmtId="166" fontId="8" fillId="0" borderId="32" xfId="0" applyNumberFormat="1" applyFont="1" applyFill="1" applyBorder="1" applyAlignment="1">
      <alignment horizontal="right" vertical="center" wrapText="1"/>
    </xf>
    <xf numFmtId="166" fontId="13" fillId="0" borderId="33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166" fontId="13" fillId="0" borderId="37" xfId="0" applyNumberFormat="1" applyFont="1" applyFill="1" applyBorder="1" applyAlignment="1">
      <alignment horizontal="right" vertical="center" wrapText="1"/>
    </xf>
    <xf numFmtId="166" fontId="8" fillId="0" borderId="38" xfId="0" applyNumberFormat="1" applyFont="1" applyFill="1" applyBorder="1" applyAlignment="1">
      <alignment horizontal="right" vertical="center" wrapText="1"/>
    </xf>
    <xf numFmtId="166" fontId="13" fillId="0" borderId="39" xfId="0" applyNumberFormat="1" applyFont="1" applyFill="1" applyBorder="1" applyAlignment="1">
      <alignment horizontal="right" vertical="center" wrapText="1"/>
    </xf>
    <xf numFmtId="166" fontId="13" fillId="0" borderId="20" xfId="0" applyNumberFormat="1" applyFont="1" applyFill="1" applyBorder="1" applyAlignment="1">
      <alignment horizontal="right" vertical="center" wrapText="1"/>
    </xf>
    <xf numFmtId="166" fontId="13" fillId="0" borderId="13" xfId="0" applyNumberFormat="1" applyFont="1" applyFill="1" applyBorder="1" applyAlignment="1">
      <alignment horizontal="righ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49" fontId="2" fillId="0" borderId="4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166" fontId="8" fillId="0" borderId="45" xfId="0" applyNumberFormat="1" applyFont="1" applyFill="1" applyBorder="1" applyAlignment="1">
      <alignment horizontal="right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166" fontId="2" fillId="0" borderId="48" xfId="0" applyNumberFormat="1" applyFont="1" applyFill="1" applyBorder="1" applyAlignment="1">
      <alignment horizontal="right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166" fontId="2" fillId="0" borderId="51" xfId="0" applyNumberFormat="1" applyFont="1" applyFill="1" applyBorder="1" applyAlignment="1">
      <alignment horizontal="right" vertical="top" wrapText="1"/>
    </xf>
    <xf numFmtId="166" fontId="2" fillId="0" borderId="52" xfId="0" applyNumberFormat="1" applyFont="1" applyFill="1" applyBorder="1" applyAlignment="1">
      <alignment horizontal="right" vertical="top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top" wrapText="1"/>
    </xf>
    <xf numFmtId="166" fontId="8" fillId="0" borderId="56" xfId="0" applyNumberFormat="1" applyFont="1" applyFill="1" applyBorder="1" applyAlignment="1">
      <alignment horizontal="right" vertical="top" wrapText="1"/>
    </xf>
    <xf numFmtId="166" fontId="8" fillId="0" borderId="4" xfId="0" applyNumberFormat="1" applyFont="1" applyFill="1" applyBorder="1" applyAlignment="1">
      <alignment horizontal="right" vertical="top" wrapText="1"/>
    </xf>
    <xf numFmtId="166" fontId="8" fillId="0" borderId="57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Alignment="1">
      <alignment wrapText="1"/>
    </xf>
    <xf numFmtId="0" fontId="2" fillId="0" borderId="46" xfId="0" applyFont="1" applyFill="1" applyBorder="1" applyAlignment="1">
      <alignment horizontal="center" vertical="top" wrapText="1"/>
    </xf>
    <xf numFmtId="166" fontId="2" fillId="0" borderId="58" xfId="0" applyNumberFormat="1" applyFont="1" applyFill="1" applyBorder="1" applyAlignment="1">
      <alignment horizontal="right"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166" fontId="2" fillId="0" borderId="59" xfId="0" applyNumberFormat="1" applyFont="1" applyFill="1" applyBorder="1" applyAlignment="1">
      <alignment horizontal="right" vertical="top" wrapText="1"/>
    </xf>
    <xf numFmtId="166" fontId="2" fillId="0" borderId="60" xfId="0" applyNumberFormat="1" applyFont="1" applyFill="1" applyBorder="1" applyAlignment="1">
      <alignment horizontal="right" vertical="top" wrapText="1"/>
    </xf>
    <xf numFmtId="166" fontId="2" fillId="0" borderId="49" xfId="0" applyNumberFormat="1" applyFont="1" applyFill="1" applyBorder="1" applyAlignment="1">
      <alignment horizontal="right" vertical="top" wrapText="1"/>
    </xf>
    <xf numFmtId="166" fontId="2" fillId="0" borderId="6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19" fillId="0" borderId="41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4" fontId="18" fillId="0" borderId="40" xfId="0" applyNumberFormat="1" applyFont="1" applyFill="1" applyBorder="1" applyAlignment="1">
      <alignment horizontal="center" vertical="center" wrapText="1"/>
    </xf>
    <xf numFmtId="4" fontId="18" fillId="0" borderId="62" xfId="0" applyNumberFormat="1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left" vertical="center" wrapText="1"/>
    </xf>
    <xf numFmtId="4" fontId="19" fillId="0" borderId="63" xfId="0" applyNumberFormat="1" applyFont="1" applyFill="1" applyBorder="1" applyAlignment="1">
      <alignment horizontal="center" vertical="center" wrapText="1"/>
    </xf>
    <xf numFmtId="4" fontId="19" fillId="0" borderId="64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left" vertical="center" wrapText="1"/>
    </xf>
    <xf numFmtId="0" fontId="19" fillId="0" borderId="66" xfId="0" applyFont="1" applyFill="1" applyBorder="1" applyAlignment="1">
      <alignment horizontal="left" vertical="center" wrapText="1"/>
    </xf>
    <xf numFmtId="4" fontId="19" fillId="0" borderId="67" xfId="0" applyNumberFormat="1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" fontId="18" fillId="0" borderId="68" xfId="0" applyNumberFormat="1" applyFont="1" applyFill="1" applyBorder="1" applyAlignment="1">
      <alignment horizontal="center" vertical="center" wrapText="1"/>
    </xf>
    <xf numFmtId="4" fontId="19" fillId="0" borderId="62" xfId="0" applyNumberFormat="1" applyFont="1" applyFill="1" applyBorder="1" applyAlignment="1">
      <alignment horizontal="center" vertical="center" wrapText="1"/>
    </xf>
    <xf numFmtId="4" fontId="19" fillId="0" borderId="69" xfId="0" applyNumberFormat="1" applyFont="1" applyFill="1" applyBorder="1" applyAlignment="1">
      <alignment horizontal="center" vertical="center" wrapText="1"/>
    </xf>
    <xf numFmtId="4" fontId="19" fillId="0" borderId="68" xfId="0" applyNumberFormat="1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horizontal="right" vertical="top" wrapText="1"/>
    </xf>
    <xf numFmtId="0" fontId="8" fillId="0" borderId="70" xfId="0" applyFont="1" applyFill="1" applyBorder="1" applyAlignment="1">
      <alignment vertical="top" wrapText="1"/>
    </xf>
    <xf numFmtId="0" fontId="28" fillId="0" borderId="70" xfId="0" applyFont="1" applyFill="1" applyBorder="1" applyAlignment="1">
      <alignment vertical="center" wrapText="1"/>
    </xf>
    <xf numFmtId="4" fontId="19" fillId="0" borderId="72" xfId="0" applyNumberFormat="1" applyFont="1" applyFill="1" applyBorder="1" applyAlignment="1">
      <alignment horizontal="center" vertical="center" wrapText="1"/>
    </xf>
    <xf numFmtId="4" fontId="19" fillId="0" borderId="73" xfId="0" applyNumberFormat="1" applyFont="1" applyFill="1" applyBorder="1" applyAlignment="1">
      <alignment horizontal="center" vertical="center" wrapText="1"/>
    </xf>
    <xf numFmtId="4" fontId="19" fillId="0" borderId="7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166" fontId="15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6" fontId="12" fillId="0" borderId="9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43" fontId="8" fillId="0" borderId="0" xfId="4" applyNumberFormat="1" applyFont="1" applyFill="1" applyBorder="1" applyAlignment="1">
      <alignment horizontal="right" wrapText="1"/>
    </xf>
    <xf numFmtId="43" fontId="8" fillId="0" borderId="0" xfId="4" applyFont="1" applyFill="1" applyBorder="1" applyAlignment="1">
      <alignment horizontal="right" wrapText="1"/>
    </xf>
    <xf numFmtId="43" fontId="8" fillId="0" borderId="0" xfId="4" applyNumberFormat="1" applyFont="1" applyFill="1" applyBorder="1" applyAlignment="1">
      <alignment horizontal="right" vertical="center" wrapText="1"/>
    </xf>
    <xf numFmtId="43" fontId="8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166" fontId="13" fillId="0" borderId="19" xfId="0" applyNumberFormat="1" applyFont="1" applyFill="1" applyBorder="1" applyAlignment="1">
      <alignment horizontal="right" vertical="center" wrapText="1"/>
    </xf>
    <xf numFmtId="166" fontId="13" fillId="0" borderId="76" xfId="0" applyNumberFormat="1" applyFont="1" applyFill="1" applyBorder="1" applyAlignment="1">
      <alignment horizontal="right" vertical="center" wrapText="1"/>
    </xf>
    <xf numFmtId="166" fontId="13" fillId="0" borderId="71" xfId="0" applyNumberFormat="1" applyFont="1" applyFill="1" applyBorder="1" applyAlignment="1">
      <alignment horizontal="right" vertical="center" wrapText="1"/>
    </xf>
    <xf numFmtId="166" fontId="2" fillId="0" borderId="36" xfId="0" applyNumberFormat="1" applyFont="1" applyFill="1" applyBorder="1" applyAlignment="1">
      <alignment horizontal="right" vertical="center" wrapText="1"/>
    </xf>
    <xf numFmtId="166" fontId="2" fillId="0" borderId="77" xfId="0" applyNumberFormat="1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horizontal="right" vertical="center" wrapText="1"/>
    </xf>
    <xf numFmtId="166" fontId="2" fillId="0" borderId="75" xfId="0" applyNumberFormat="1" applyFont="1" applyFill="1" applyBorder="1" applyAlignment="1">
      <alignment horizontal="right" vertical="center" wrapText="1"/>
    </xf>
    <xf numFmtId="166" fontId="2" fillId="0" borderId="79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166" fontId="2" fillId="0" borderId="80" xfId="0" applyNumberFormat="1" applyFont="1" applyFill="1" applyBorder="1" applyAlignment="1">
      <alignment horizontal="right" vertical="center" wrapText="1"/>
    </xf>
    <xf numFmtId="166" fontId="2" fillId="0" borderId="81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166" fontId="2" fillId="0" borderId="31" xfId="0" applyNumberFormat="1" applyFont="1" applyFill="1" applyBorder="1" applyAlignment="1">
      <alignment horizontal="right" vertical="center" wrapText="1"/>
    </xf>
    <xf numFmtId="166" fontId="2" fillId="0" borderId="32" xfId="0" applyNumberFormat="1" applyFont="1" applyFill="1" applyBorder="1" applyAlignment="1">
      <alignment horizontal="right" vertical="center" wrapText="1"/>
    </xf>
    <xf numFmtId="166" fontId="2" fillId="0" borderId="27" xfId="0" applyNumberFormat="1" applyFont="1" applyFill="1" applyBorder="1" applyAlignment="1">
      <alignment horizontal="right" vertical="center" wrapText="1"/>
    </xf>
    <xf numFmtId="166" fontId="8" fillId="0" borderId="82" xfId="0" applyNumberFormat="1" applyFont="1" applyFill="1" applyBorder="1" applyAlignment="1">
      <alignment horizontal="right" vertical="center" wrapText="1"/>
    </xf>
    <xf numFmtId="166" fontId="8" fillId="0" borderId="16" xfId="0" applyNumberFormat="1" applyFont="1" applyFill="1" applyBorder="1" applyAlignment="1">
      <alignment horizontal="right" vertical="center" wrapText="1"/>
    </xf>
    <xf numFmtId="166" fontId="8" fillId="0" borderId="83" xfId="0" applyNumberFormat="1" applyFont="1" applyFill="1" applyBorder="1" applyAlignment="1">
      <alignment horizontal="right" vertical="center" wrapText="1"/>
    </xf>
    <xf numFmtId="166" fontId="8" fillId="0" borderId="78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13" fillId="0" borderId="84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166" fontId="8" fillId="0" borderId="36" xfId="0" applyNumberFormat="1" applyFont="1" applyFill="1" applyBorder="1" applyAlignment="1">
      <alignment horizontal="right" vertical="center" wrapText="1"/>
    </xf>
    <xf numFmtId="166" fontId="13" fillId="0" borderId="86" xfId="0" applyNumberFormat="1" applyFont="1" applyFill="1" applyBorder="1" applyAlignment="1">
      <alignment horizontal="right" vertical="center" wrapText="1"/>
    </xf>
    <xf numFmtId="166" fontId="13" fillId="0" borderId="84" xfId="0" applyNumberFormat="1" applyFont="1" applyFill="1" applyBorder="1" applyAlignment="1">
      <alignment horizontal="right" vertical="center" wrapText="1"/>
    </xf>
    <xf numFmtId="166" fontId="13" fillId="0" borderId="66" xfId="0" applyNumberFormat="1" applyFont="1" applyFill="1" applyBorder="1" applyAlignment="1">
      <alignment horizontal="right" vertical="center" wrapText="1"/>
    </xf>
    <xf numFmtId="166" fontId="2" fillId="0" borderId="37" xfId="0" applyNumberFormat="1" applyFont="1" applyFill="1" applyBorder="1" applyAlignment="1">
      <alignment horizontal="right" vertical="center" wrapText="1"/>
    </xf>
    <xf numFmtId="166" fontId="2" fillId="0" borderId="87" xfId="0" applyNumberFormat="1" applyFont="1" applyFill="1" applyBorder="1" applyAlignment="1">
      <alignment horizontal="right" vertical="center" wrapText="1"/>
    </xf>
    <xf numFmtId="166" fontId="13" fillId="0" borderId="55" xfId="0" applyNumberFormat="1" applyFont="1" applyFill="1" applyBorder="1" applyAlignment="1">
      <alignment horizontal="right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vertical="center" wrapText="1"/>
    </xf>
    <xf numFmtId="49" fontId="12" fillId="0" borderId="71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vertical="center" wrapText="1"/>
    </xf>
    <xf numFmtId="49" fontId="14" fillId="0" borderId="71" xfId="0" applyNumberFormat="1" applyFont="1" applyFill="1" applyBorder="1" applyAlignment="1">
      <alignment vertical="center" wrapText="1"/>
    </xf>
    <xf numFmtId="49" fontId="14" fillId="0" borderId="30" xfId="0" applyNumberFormat="1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166" fontId="8" fillId="0" borderId="30" xfId="0" applyNumberFormat="1" applyFont="1" applyFill="1" applyBorder="1" applyAlignment="1">
      <alignment horizontal="righ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left" vertical="center" wrapText="1"/>
    </xf>
    <xf numFmtId="0" fontId="20" fillId="0" borderId="117" xfId="0" applyFont="1" applyFill="1" applyBorder="1" applyAlignment="1">
      <alignment horizontal="right" vertical="center" wrapText="1"/>
    </xf>
    <xf numFmtId="0" fontId="15" fillId="0" borderId="78" xfId="0" applyFont="1" applyFill="1" applyBorder="1" applyAlignment="1">
      <alignment horizontal="left" vertical="center" wrapText="1"/>
    </xf>
    <xf numFmtId="0" fontId="12" fillId="0" borderId="112" xfId="0" applyFont="1" applyFill="1" applyBorder="1" applyAlignment="1">
      <alignment horizontal="right" vertical="center" wrapText="1"/>
    </xf>
    <xf numFmtId="0" fontId="12" fillId="0" borderId="88" xfId="0" applyFont="1" applyFill="1" applyBorder="1" applyAlignment="1">
      <alignment horizontal="right" vertical="center" wrapText="1"/>
    </xf>
    <xf numFmtId="0" fontId="8" fillId="0" borderId="78" xfId="0" applyFont="1" applyFill="1" applyBorder="1" applyAlignment="1">
      <alignment vertical="center" wrapText="1"/>
    </xf>
    <xf numFmtId="0" fontId="15" fillId="0" borderId="81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19" xfId="0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66" fontId="20" fillId="0" borderId="84" xfId="0" applyNumberFormat="1" applyFont="1" applyFill="1" applyBorder="1" applyAlignment="1">
      <alignment horizontal="right" vertical="center" wrapText="1"/>
    </xf>
    <xf numFmtId="166" fontId="20" fillId="0" borderId="9" xfId="0" applyNumberFormat="1" applyFont="1" applyFill="1" applyBorder="1" applyAlignment="1">
      <alignment horizontal="right" vertical="center" wrapText="1"/>
    </xf>
    <xf numFmtId="166" fontId="2" fillId="0" borderId="118" xfId="0" applyNumberFormat="1" applyFont="1" applyFill="1" applyBorder="1" applyAlignment="1">
      <alignment horizontal="right" vertical="top" wrapText="1"/>
    </xf>
    <xf numFmtId="166" fontId="2" fillId="0" borderId="50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9" fillId="0" borderId="84" xfId="0" applyNumberFormat="1" applyFont="1" applyFill="1" applyBorder="1" applyAlignment="1">
      <alignment horizontal="center" vertical="center" wrapText="1"/>
    </xf>
    <xf numFmtId="166" fontId="19" fillId="0" borderId="84" xfId="0" applyNumberFormat="1" applyFont="1" applyFill="1" applyBorder="1" applyAlignment="1">
      <alignment horizontal="right" vertical="center" wrapText="1"/>
    </xf>
    <xf numFmtId="166" fontId="19" fillId="0" borderId="86" xfId="0" applyNumberFormat="1" applyFont="1" applyFill="1" applyBorder="1" applyAlignment="1">
      <alignment horizontal="right" vertical="center" wrapText="1"/>
    </xf>
    <xf numFmtId="166" fontId="19" fillId="0" borderId="55" xfId="0" applyNumberFormat="1" applyFont="1" applyFill="1" applyBorder="1" applyAlignment="1">
      <alignment horizontal="right" vertical="center" wrapText="1"/>
    </xf>
    <xf numFmtId="49" fontId="19" fillId="0" borderId="71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vertical="center" wrapText="1"/>
    </xf>
    <xf numFmtId="166" fontId="8" fillId="0" borderId="37" xfId="0" applyNumberFormat="1" applyFont="1" applyFill="1" applyBorder="1" applyAlignment="1">
      <alignment horizontal="center" vertical="center" wrapText="1"/>
    </xf>
    <xf numFmtId="166" fontId="8" fillId="0" borderId="19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8" fillId="0" borderId="6" xfId="0" applyFont="1" applyFill="1" applyBorder="1" applyAlignment="1">
      <alignment vertical="top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66" fontId="19" fillId="0" borderId="21" xfId="0" applyNumberFormat="1" applyFont="1" applyFill="1" applyBorder="1" applyAlignment="1">
      <alignment horizontal="right" vertical="center" wrapText="1"/>
    </xf>
    <xf numFmtId="166" fontId="19" fillId="0" borderId="11" xfId="0" applyNumberFormat="1" applyFont="1" applyFill="1" applyBorder="1" applyAlignment="1">
      <alignment horizontal="right" vertical="center" wrapText="1"/>
    </xf>
    <xf numFmtId="166" fontId="19" fillId="0" borderId="22" xfId="0" applyNumberFormat="1" applyFont="1" applyFill="1" applyBorder="1" applyAlignment="1">
      <alignment horizontal="right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166" fontId="19" fillId="0" borderId="31" xfId="0" applyNumberFormat="1" applyFont="1" applyFill="1" applyBorder="1" applyAlignment="1">
      <alignment horizontal="right" vertical="center" wrapText="1"/>
    </xf>
    <xf numFmtId="166" fontId="19" fillId="0" borderId="30" xfId="0" applyNumberFormat="1" applyFont="1" applyFill="1" applyBorder="1" applyAlignment="1">
      <alignment horizontal="right" vertical="center" wrapText="1"/>
    </xf>
    <xf numFmtId="166" fontId="19" fillId="0" borderId="37" xfId="0" applyNumberFormat="1" applyFont="1" applyFill="1" applyBorder="1" applyAlignment="1">
      <alignment horizontal="right" vertical="center" wrapText="1"/>
    </xf>
    <xf numFmtId="166" fontId="19" fillId="0" borderId="14" xfId="0" applyNumberFormat="1" applyFont="1" applyFill="1" applyBorder="1" applyAlignment="1">
      <alignment horizontal="right" vertical="center" wrapText="1"/>
    </xf>
    <xf numFmtId="166" fontId="13" fillId="0" borderId="21" xfId="0" applyNumberFormat="1" applyFont="1" applyFill="1" applyBorder="1" applyAlignment="1">
      <alignment horizontal="right" vertical="center" wrapText="1"/>
    </xf>
    <xf numFmtId="166" fontId="13" fillId="0" borderId="11" xfId="0" applyNumberFormat="1" applyFont="1" applyFill="1" applyBorder="1" applyAlignment="1">
      <alignment horizontal="right" vertical="center" wrapText="1"/>
    </xf>
    <xf numFmtId="166" fontId="13" fillId="0" borderId="22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right" vertical="center" wrapText="1"/>
    </xf>
    <xf numFmtId="166" fontId="19" fillId="0" borderId="65" xfId="0" applyNumberFormat="1" applyFont="1" applyFill="1" applyBorder="1" applyAlignment="1">
      <alignment horizontal="right" vertical="center" wrapText="1"/>
    </xf>
    <xf numFmtId="166" fontId="19" fillId="0" borderId="79" xfId="0" applyNumberFormat="1" applyFont="1" applyFill="1" applyBorder="1" applyAlignment="1">
      <alignment horizontal="right" vertical="center" wrapText="1"/>
    </xf>
    <xf numFmtId="166" fontId="13" fillId="0" borderId="12" xfId="0" applyNumberFormat="1" applyFont="1" applyFill="1" applyBorder="1" applyAlignment="1">
      <alignment horizontal="right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2" fontId="12" fillId="0" borderId="9" xfId="0" applyNumberFormat="1" applyFont="1" applyFill="1" applyBorder="1" applyAlignment="1">
      <alignment vertical="top" wrapText="1"/>
    </xf>
    <xf numFmtId="2" fontId="12" fillId="0" borderId="39" xfId="0" applyNumberFormat="1" applyFont="1" applyFill="1" applyBorder="1" applyAlignment="1">
      <alignment vertical="top" wrapText="1"/>
    </xf>
    <xf numFmtId="2" fontId="12" fillId="0" borderId="30" xfId="0" applyNumberFormat="1" applyFont="1" applyFill="1" applyBorder="1" applyAlignment="1">
      <alignment vertical="top" wrapText="1"/>
    </xf>
    <xf numFmtId="2" fontId="12" fillId="0" borderId="37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vertical="top" wrapText="1"/>
    </xf>
    <xf numFmtId="49" fontId="2" fillId="0" borderId="71" xfId="0" applyNumberFormat="1" applyFont="1" applyFill="1" applyBorder="1" applyAlignment="1">
      <alignment horizontal="right" vertical="top" wrapText="1"/>
    </xf>
    <xf numFmtId="2" fontId="12" fillId="0" borderId="71" xfId="0" applyNumberFormat="1" applyFont="1" applyFill="1" applyBorder="1" applyAlignment="1">
      <alignment vertical="top" wrapText="1"/>
    </xf>
    <xf numFmtId="2" fontId="12" fillId="0" borderId="23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166" fontId="2" fillId="0" borderId="119" xfId="0" applyNumberFormat="1" applyFont="1" applyFill="1" applyBorder="1" applyAlignment="1">
      <alignment horizontal="right" vertical="top" wrapText="1"/>
    </xf>
    <xf numFmtId="166" fontId="2" fillId="0" borderId="42" xfId="0" applyNumberFormat="1" applyFont="1" applyFill="1" applyBorder="1" applyAlignment="1">
      <alignment horizontal="right" vertical="top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right" vertical="top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top" wrapText="1"/>
    </xf>
    <xf numFmtId="0" fontId="8" fillId="0" borderId="115" xfId="0" applyFont="1" applyFill="1" applyBorder="1" applyAlignment="1">
      <alignment horizontal="left" vertical="top" wrapText="1"/>
    </xf>
    <xf numFmtId="0" fontId="8" fillId="0" borderId="116" xfId="0" applyFont="1" applyFill="1" applyBorder="1" applyAlignment="1">
      <alignment horizontal="left" vertical="top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2" fontId="31" fillId="0" borderId="0" xfId="0" applyNumberFormat="1" applyFont="1" applyFill="1" applyAlignment="1">
      <alignment wrapText="1"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 textRotation="90" wrapText="1"/>
    </xf>
    <xf numFmtId="166" fontId="2" fillId="0" borderId="78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vertical="center" textRotation="90" wrapText="1"/>
    </xf>
    <xf numFmtId="0" fontId="2" fillId="0" borderId="71" xfId="0" applyFont="1" applyFill="1" applyBorder="1" applyAlignment="1">
      <alignment vertical="center" textRotation="90" wrapText="1"/>
    </xf>
    <xf numFmtId="0" fontId="11" fillId="0" borderId="36" xfId="0" applyFont="1" applyFill="1" applyBorder="1" applyAlignment="1">
      <alignment vertical="center" wrapText="1"/>
    </xf>
    <xf numFmtId="0" fontId="20" fillId="0" borderId="67" xfId="0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right" vertical="center" wrapText="1"/>
    </xf>
    <xf numFmtId="0" fontId="20" fillId="0" borderId="77" xfId="0" applyFont="1" applyFill="1" applyBorder="1" applyAlignment="1">
      <alignment horizontal="right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1" fillId="0" borderId="0" xfId="0" applyFont="1" applyFill="1" applyAlignment="1">
      <alignment wrapText="1"/>
    </xf>
    <xf numFmtId="0" fontId="23" fillId="0" borderId="0" xfId="0" applyFont="1" applyFill="1" applyAlignment="1">
      <alignment horizontal="left" wrapText="1"/>
    </xf>
    <xf numFmtId="0" fontId="2" fillId="0" borderId="0" xfId="3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2" fillId="0" borderId="3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92" xfId="0" applyFont="1" applyFill="1" applyBorder="1" applyAlignment="1">
      <alignment vertical="center" wrapText="1"/>
    </xf>
    <xf numFmtId="0" fontId="2" fillId="0" borderId="93" xfId="0" applyFont="1" applyFill="1" applyBorder="1" applyAlignment="1">
      <alignment vertical="center" wrapText="1"/>
    </xf>
    <xf numFmtId="0" fontId="2" fillId="0" borderId="94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10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108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71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7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71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71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2" fillId="0" borderId="117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8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11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110" xfId="0" applyNumberFormat="1" applyFont="1" applyFill="1" applyBorder="1" applyAlignment="1">
      <alignment horizontal="center" vertical="top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165" fontId="11" fillId="0" borderId="75" xfId="0" applyNumberFormat="1" applyFont="1" applyFill="1" applyBorder="1" applyAlignment="1">
      <alignment horizontal="center" vertical="center" wrapText="1"/>
    </xf>
    <xf numFmtId="165" fontId="11" fillId="0" borderId="111" xfId="0" applyNumberFormat="1" applyFont="1" applyFill="1" applyBorder="1" applyAlignment="1">
      <alignment horizontal="center" vertical="center" wrapText="1"/>
    </xf>
    <xf numFmtId="165" fontId="11" fillId="0" borderId="109" xfId="0" applyNumberFormat="1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11" fillId="0" borderId="10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top" wrapText="1"/>
    </xf>
    <xf numFmtId="0" fontId="2" fillId="0" borderId="111" xfId="0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49" fontId="8" fillId="0" borderId="71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71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top" wrapText="1"/>
    </xf>
    <xf numFmtId="0" fontId="19" fillId="0" borderId="110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textRotation="90" wrapText="1"/>
    </xf>
    <xf numFmtId="0" fontId="2" fillId="0" borderId="111" xfId="0" applyFont="1" applyFill="1" applyBorder="1" applyAlignment="1">
      <alignment horizontal="center" vertical="center" textRotation="90" wrapText="1"/>
    </xf>
    <xf numFmtId="0" fontId="2" fillId="0" borderId="109" xfId="0" applyFont="1" applyFill="1" applyBorder="1" applyAlignment="1">
      <alignment horizontal="center" vertical="center" textRotation="90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12" xfId="0" applyFont="1" applyFill="1" applyBorder="1" applyAlignment="1">
      <alignment horizontal="left" vertical="top" wrapText="1"/>
    </xf>
    <xf numFmtId="0" fontId="8" fillId="0" borderId="113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2" fillId="0" borderId="88" xfId="0" applyFont="1" applyFill="1" applyBorder="1" applyAlignment="1">
      <alignment horizontal="left" vertical="top" wrapText="1"/>
    </xf>
    <xf numFmtId="0" fontId="8" fillId="0" borderId="98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110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49" fontId="2" fillId="0" borderId="1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70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79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62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11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1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70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2" fillId="0" borderId="10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2" fillId="0" borderId="82" xfId="0" applyFont="1" applyFill="1" applyBorder="1" applyAlignment="1">
      <alignment horizontal="left" vertical="top" wrapText="1"/>
    </xf>
    <xf numFmtId="0" fontId="8" fillId="0" borderId="83" xfId="0" applyFont="1" applyFill="1" applyBorder="1" applyAlignment="1">
      <alignment horizontal="left" vertical="top" wrapText="1"/>
    </xf>
    <xf numFmtId="0" fontId="13" fillId="0" borderId="75" xfId="0" applyFont="1" applyFill="1" applyBorder="1" applyAlignment="1">
      <alignment horizontal="center" vertical="center" wrapText="1"/>
    </xf>
    <xf numFmtId="0" fontId="13" fillId="0" borderId="111" xfId="0" applyFont="1" applyFill="1" applyBorder="1" applyAlignment="1">
      <alignment horizontal="center" vertical="center" wrapText="1"/>
    </xf>
    <xf numFmtId="0" fontId="13" fillId="0" borderId="109" xfId="0" applyFont="1" applyFill="1" applyBorder="1" applyAlignment="1">
      <alignment horizontal="center" vertical="center" wrapText="1"/>
    </xf>
    <xf numFmtId="0" fontId="24" fillId="0" borderId="98" xfId="0" applyFont="1" applyFill="1" applyBorder="1" applyAlignment="1">
      <alignment horizontal="right" vertical="center" wrapText="1"/>
    </xf>
    <xf numFmtId="49" fontId="13" fillId="0" borderId="11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9" fillId="0" borderId="71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166" fontId="13" fillId="0" borderId="76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top" wrapText="1"/>
    </xf>
    <xf numFmtId="0" fontId="8" fillId="0" borderId="115" xfId="0" applyFont="1" applyFill="1" applyBorder="1" applyAlignment="1">
      <alignment horizontal="left" vertical="top" wrapText="1"/>
    </xf>
    <xf numFmtId="0" fontId="8" fillId="0" borderId="116" xfId="0" applyFont="1" applyFill="1" applyBorder="1" applyAlignment="1">
      <alignment horizontal="left" vertical="top" wrapText="1"/>
    </xf>
    <xf numFmtId="0" fontId="8" fillId="0" borderId="72" xfId="0" applyFont="1" applyFill="1" applyBorder="1" applyAlignment="1">
      <alignment horizontal="left" vertical="center" wrapText="1"/>
    </xf>
    <xf numFmtId="0" fontId="2" fillId="0" borderId="1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8" fillId="0" borderId="114" xfId="0" applyFont="1" applyFill="1" applyBorder="1" applyAlignment="1">
      <alignment horizontal="left" vertical="center" wrapText="1"/>
    </xf>
    <xf numFmtId="0" fontId="8" fillId="0" borderId="105" xfId="0" applyFont="1" applyFill="1" applyBorder="1" applyAlignment="1">
      <alignment horizontal="left" vertical="center" wrapText="1"/>
    </xf>
    <xf numFmtId="0" fontId="8" fillId="0" borderId="83" xfId="0" applyFont="1" applyFill="1" applyBorder="1" applyAlignment="1">
      <alignment horizontal="left" vertical="center" wrapText="1"/>
    </xf>
    <xf numFmtId="0" fontId="8" fillId="0" borderId="85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8;&#1072;&#1090;&#1100;&#1103;&#1085;&#1072;%20&#1060;&#1077;&#1076;&#1086;&#1088;&#1086;&#1074;&#1085;&#1072;/Desktop/&#1073;&#1102;&#1076;&#1078;&#1077;&#1090;/2015/&#1048;&#1079;&#1084;&#1077;&#1085;&#1077;&#1085;&#1080;&#1077;/20.06.2015/7.%20&#1055;&#1088;&#1080;&#1083;%20&#1082;%20&#1087;&#1086;&#1076;&#1087;&#1088;&#1086;&#1075;&#1088;&#1072;&#1084;&#1084;&#1072;&#1084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новление"/>
      <sheetName val="прил 3"/>
      <sheetName val="прил 4"/>
      <sheetName val="благ-во"/>
      <sheetName val="безопасность"/>
      <sheetName val="сод ул сети"/>
      <sheetName val="свод расходов"/>
    </sheetNames>
    <sheetDataSet>
      <sheetData sheetId="0" refreshError="1"/>
      <sheetData sheetId="1">
        <row r="8">
          <cell r="H8">
            <v>911.61</v>
          </cell>
          <cell r="I8">
            <v>540.91499999999996</v>
          </cell>
          <cell r="K8">
            <v>1102.7530000000002</v>
          </cell>
          <cell r="L8">
            <v>555.06999999999994</v>
          </cell>
          <cell r="M8">
            <v>569.12</v>
          </cell>
        </row>
        <row r="11">
          <cell r="I11">
            <v>253.52500000000001</v>
          </cell>
          <cell r="K11">
            <v>306.58499999999998</v>
          </cell>
          <cell r="L11">
            <v>253.53</v>
          </cell>
          <cell r="M11">
            <v>283.52999999999997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96" zoomScaleNormal="100" workbookViewId="0">
      <selection activeCell="K12" sqref="K12"/>
    </sheetView>
  </sheetViews>
  <sheetFormatPr defaultRowHeight="12.75" x14ac:dyDescent="0.2"/>
  <cols>
    <col min="1" max="1" width="31.85546875" style="252" customWidth="1"/>
    <col min="2" max="2" width="9.42578125" style="252" customWidth="1"/>
    <col min="3" max="3" width="10" style="252" customWidth="1"/>
    <col min="4" max="4" width="9.5703125" style="252" customWidth="1"/>
    <col min="5" max="5" width="12.7109375" style="252" customWidth="1"/>
    <col min="6" max="6" width="12" style="252" customWidth="1"/>
    <col min="7" max="7" width="9.5703125" style="252" customWidth="1"/>
    <col min="8" max="256" width="9.140625" style="252"/>
    <col min="257" max="257" width="31.85546875" style="252" customWidth="1"/>
    <col min="258" max="258" width="8.7109375" style="252" customWidth="1"/>
    <col min="259" max="259" width="10" style="252" customWidth="1"/>
    <col min="260" max="260" width="9.5703125" style="252" customWidth="1"/>
    <col min="261" max="261" width="12.7109375" style="252" customWidth="1"/>
    <col min="262" max="262" width="12" style="252" customWidth="1"/>
    <col min="263" max="263" width="9.5703125" style="252" customWidth="1"/>
    <col min="264" max="512" width="9.140625" style="252"/>
    <col min="513" max="513" width="31.85546875" style="252" customWidth="1"/>
    <col min="514" max="514" width="8.7109375" style="252" customWidth="1"/>
    <col min="515" max="515" width="10" style="252" customWidth="1"/>
    <col min="516" max="516" width="9.5703125" style="252" customWidth="1"/>
    <col min="517" max="517" width="12.7109375" style="252" customWidth="1"/>
    <col min="518" max="518" width="12" style="252" customWidth="1"/>
    <col min="519" max="519" width="9.5703125" style="252" customWidth="1"/>
    <col min="520" max="768" width="9.140625" style="252"/>
    <col min="769" max="769" width="31.85546875" style="252" customWidth="1"/>
    <col min="770" max="770" width="8.7109375" style="252" customWidth="1"/>
    <col min="771" max="771" width="10" style="252" customWidth="1"/>
    <col min="772" max="772" width="9.5703125" style="252" customWidth="1"/>
    <col min="773" max="773" width="12.7109375" style="252" customWidth="1"/>
    <col min="774" max="774" width="12" style="252" customWidth="1"/>
    <col min="775" max="775" width="9.5703125" style="252" customWidth="1"/>
    <col min="776" max="1024" width="9.140625" style="252"/>
    <col min="1025" max="1025" width="31.85546875" style="252" customWidth="1"/>
    <col min="1026" max="1026" width="8.7109375" style="252" customWidth="1"/>
    <col min="1027" max="1027" width="10" style="252" customWidth="1"/>
    <col min="1028" max="1028" width="9.5703125" style="252" customWidth="1"/>
    <col min="1029" max="1029" width="12.7109375" style="252" customWidth="1"/>
    <col min="1030" max="1030" width="12" style="252" customWidth="1"/>
    <col min="1031" max="1031" width="9.5703125" style="252" customWidth="1"/>
    <col min="1032" max="1280" width="9.140625" style="252"/>
    <col min="1281" max="1281" width="31.85546875" style="252" customWidth="1"/>
    <col min="1282" max="1282" width="8.7109375" style="252" customWidth="1"/>
    <col min="1283" max="1283" width="10" style="252" customWidth="1"/>
    <col min="1284" max="1284" width="9.5703125" style="252" customWidth="1"/>
    <col min="1285" max="1285" width="12.7109375" style="252" customWidth="1"/>
    <col min="1286" max="1286" width="12" style="252" customWidth="1"/>
    <col min="1287" max="1287" width="9.5703125" style="252" customWidth="1"/>
    <col min="1288" max="1536" width="9.140625" style="252"/>
    <col min="1537" max="1537" width="31.85546875" style="252" customWidth="1"/>
    <col min="1538" max="1538" width="8.7109375" style="252" customWidth="1"/>
    <col min="1539" max="1539" width="10" style="252" customWidth="1"/>
    <col min="1540" max="1540" width="9.5703125" style="252" customWidth="1"/>
    <col min="1541" max="1541" width="12.7109375" style="252" customWidth="1"/>
    <col min="1542" max="1542" width="12" style="252" customWidth="1"/>
    <col min="1543" max="1543" width="9.5703125" style="252" customWidth="1"/>
    <col min="1544" max="1792" width="9.140625" style="252"/>
    <col min="1793" max="1793" width="31.85546875" style="252" customWidth="1"/>
    <col min="1794" max="1794" width="8.7109375" style="252" customWidth="1"/>
    <col min="1795" max="1795" width="10" style="252" customWidth="1"/>
    <col min="1796" max="1796" width="9.5703125" style="252" customWidth="1"/>
    <col min="1797" max="1797" width="12.7109375" style="252" customWidth="1"/>
    <col min="1798" max="1798" width="12" style="252" customWidth="1"/>
    <col min="1799" max="1799" width="9.5703125" style="252" customWidth="1"/>
    <col min="1800" max="2048" width="9.140625" style="252"/>
    <col min="2049" max="2049" width="31.85546875" style="252" customWidth="1"/>
    <col min="2050" max="2050" width="8.7109375" style="252" customWidth="1"/>
    <col min="2051" max="2051" width="10" style="252" customWidth="1"/>
    <col min="2052" max="2052" width="9.5703125" style="252" customWidth="1"/>
    <col min="2053" max="2053" width="12.7109375" style="252" customWidth="1"/>
    <col min="2054" max="2054" width="12" style="252" customWidth="1"/>
    <col min="2055" max="2055" width="9.5703125" style="252" customWidth="1"/>
    <col min="2056" max="2304" width="9.140625" style="252"/>
    <col min="2305" max="2305" width="31.85546875" style="252" customWidth="1"/>
    <col min="2306" max="2306" width="8.7109375" style="252" customWidth="1"/>
    <col min="2307" max="2307" width="10" style="252" customWidth="1"/>
    <col min="2308" max="2308" width="9.5703125" style="252" customWidth="1"/>
    <col min="2309" max="2309" width="12.7109375" style="252" customWidth="1"/>
    <col min="2310" max="2310" width="12" style="252" customWidth="1"/>
    <col min="2311" max="2311" width="9.5703125" style="252" customWidth="1"/>
    <col min="2312" max="2560" width="9.140625" style="252"/>
    <col min="2561" max="2561" width="31.85546875" style="252" customWidth="1"/>
    <col min="2562" max="2562" width="8.7109375" style="252" customWidth="1"/>
    <col min="2563" max="2563" width="10" style="252" customWidth="1"/>
    <col min="2564" max="2564" width="9.5703125" style="252" customWidth="1"/>
    <col min="2565" max="2565" width="12.7109375" style="252" customWidth="1"/>
    <col min="2566" max="2566" width="12" style="252" customWidth="1"/>
    <col min="2567" max="2567" width="9.5703125" style="252" customWidth="1"/>
    <col min="2568" max="2816" width="9.140625" style="252"/>
    <col min="2817" max="2817" width="31.85546875" style="252" customWidth="1"/>
    <col min="2818" max="2818" width="8.7109375" style="252" customWidth="1"/>
    <col min="2819" max="2819" width="10" style="252" customWidth="1"/>
    <col min="2820" max="2820" width="9.5703125" style="252" customWidth="1"/>
    <col min="2821" max="2821" width="12.7109375" style="252" customWidth="1"/>
    <col min="2822" max="2822" width="12" style="252" customWidth="1"/>
    <col min="2823" max="2823" width="9.5703125" style="252" customWidth="1"/>
    <col min="2824" max="3072" width="9.140625" style="252"/>
    <col min="3073" max="3073" width="31.85546875" style="252" customWidth="1"/>
    <col min="3074" max="3074" width="8.7109375" style="252" customWidth="1"/>
    <col min="3075" max="3075" width="10" style="252" customWidth="1"/>
    <col min="3076" max="3076" width="9.5703125" style="252" customWidth="1"/>
    <col min="3077" max="3077" width="12.7109375" style="252" customWidth="1"/>
    <col min="3078" max="3078" width="12" style="252" customWidth="1"/>
    <col min="3079" max="3079" width="9.5703125" style="252" customWidth="1"/>
    <col min="3080" max="3328" width="9.140625" style="252"/>
    <col min="3329" max="3329" width="31.85546875" style="252" customWidth="1"/>
    <col min="3330" max="3330" width="8.7109375" style="252" customWidth="1"/>
    <col min="3331" max="3331" width="10" style="252" customWidth="1"/>
    <col min="3332" max="3332" width="9.5703125" style="252" customWidth="1"/>
    <col min="3333" max="3333" width="12.7109375" style="252" customWidth="1"/>
    <col min="3334" max="3334" width="12" style="252" customWidth="1"/>
    <col min="3335" max="3335" width="9.5703125" style="252" customWidth="1"/>
    <col min="3336" max="3584" width="9.140625" style="252"/>
    <col min="3585" max="3585" width="31.85546875" style="252" customWidth="1"/>
    <col min="3586" max="3586" width="8.7109375" style="252" customWidth="1"/>
    <col min="3587" max="3587" width="10" style="252" customWidth="1"/>
    <col min="3588" max="3588" width="9.5703125" style="252" customWidth="1"/>
    <col min="3589" max="3589" width="12.7109375" style="252" customWidth="1"/>
    <col min="3590" max="3590" width="12" style="252" customWidth="1"/>
    <col min="3591" max="3591" width="9.5703125" style="252" customWidth="1"/>
    <col min="3592" max="3840" width="9.140625" style="252"/>
    <col min="3841" max="3841" width="31.85546875" style="252" customWidth="1"/>
    <col min="3842" max="3842" width="8.7109375" style="252" customWidth="1"/>
    <col min="3843" max="3843" width="10" style="252" customWidth="1"/>
    <col min="3844" max="3844" width="9.5703125" style="252" customWidth="1"/>
    <col min="3845" max="3845" width="12.7109375" style="252" customWidth="1"/>
    <col min="3846" max="3846" width="12" style="252" customWidth="1"/>
    <col min="3847" max="3847" width="9.5703125" style="252" customWidth="1"/>
    <col min="3848" max="4096" width="9.140625" style="252"/>
    <col min="4097" max="4097" width="31.85546875" style="252" customWidth="1"/>
    <col min="4098" max="4098" width="8.7109375" style="252" customWidth="1"/>
    <col min="4099" max="4099" width="10" style="252" customWidth="1"/>
    <col min="4100" max="4100" width="9.5703125" style="252" customWidth="1"/>
    <col min="4101" max="4101" width="12.7109375" style="252" customWidth="1"/>
    <col min="4102" max="4102" width="12" style="252" customWidth="1"/>
    <col min="4103" max="4103" width="9.5703125" style="252" customWidth="1"/>
    <col min="4104" max="4352" width="9.140625" style="252"/>
    <col min="4353" max="4353" width="31.85546875" style="252" customWidth="1"/>
    <col min="4354" max="4354" width="8.7109375" style="252" customWidth="1"/>
    <col min="4355" max="4355" width="10" style="252" customWidth="1"/>
    <col min="4356" max="4356" width="9.5703125" style="252" customWidth="1"/>
    <col min="4357" max="4357" width="12.7109375" style="252" customWidth="1"/>
    <col min="4358" max="4358" width="12" style="252" customWidth="1"/>
    <col min="4359" max="4359" width="9.5703125" style="252" customWidth="1"/>
    <col min="4360" max="4608" width="9.140625" style="252"/>
    <col min="4609" max="4609" width="31.85546875" style="252" customWidth="1"/>
    <col min="4610" max="4610" width="8.7109375" style="252" customWidth="1"/>
    <col min="4611" max="4611" width="10" style="252" customWidth="1"/>
    <col min="4612" max="4612" width="9.5703125" style="252" customWidth="1"/>
    <col min="4613" max="4613" width="12.7109375" style="252" customWidth="1"/>
    <col min="4614" max="4614" width="12" style="252" customWidth="1"/>
    <col min="4615" max="4615" width="9.5703125" style="252" customWidth="1"/>
    <col min="4616" max="4864" width="9.140625" style="252"/>
    <col min="4865" max="4865" width="31.85546875" style="252" customWidth="1"/>
    <col min="4866" max="4866" width="8.7109375" style="252" customWidth="1"/>
    <col min="4867" max="4867" width="10" style="252" customWidth="1"/>
    <col min="4868" max="4868" width="9.5703125" style="252" customWidth="1"/>
    <col min="4869" max="4869" width="12.7109375" style="252" customWidth="1"/>
    <col min="4870" max="4870" width="12" style="252" customWidth="1"/>
    <col min="4871" max="4871" width="9.5703125" style="252" customWidth="1"/>
    <col min="4872" max="5120" width="9.140625" style="252"/>
    <col min="5121" max="5121" width="31.85546875" style="252" customWidth="1"/>
    <col min="5122" max="5122" width="8.7109375" style="252" customWidth="1"/>
    <col min="5123" max="5123" width="10" style="252" customWidth="1"/>
    <col min="5124" max="5124" width="9.5703125" style="252" customWidth="1"/>
    <col min="5125" max="5125" width="12.7109375" style="252" customWidth="1"/>
    <col min="5126" max="5126" width="12" style="252" customWidth="1"/>
    <col min="5127" max="5127" width="9.5703125" style="252" customWidth="1"/>
    <col min="5128" max="5376" width="9.140625" style="252"/>
    <col min="5377" max="5377" width="31.85546875" style="252" customWidth="1"/>
    <col min="5378" max="5378" width="8.7109375" style="252" customWidth="1"/>
    <col min="5379" max="5379" width="10" style="252" customWidth="1"/>
    <col min="5380" max="5380" width="9.5703125" style="252" customWidth="1"/>
    <col min="5381" max="5381" width="12.7109375" style="252" customWidth="1"/>
    <col min="5382" max="5382" width="12" style="252" customWidth="1"/>
    <col min="5383" max="5383" width="9.5703125" style="252" customWidth="1"/>
    <col min="5384" max="5632" width="9.140625" style="252"/>
    <col min="5633" max="5633" width="31.85546875" style="252" customWidth="1"/>
    <col min="5634" max="5634" width="8.7109375" style="252" customWidth="1"/>
    <col min="5635" max="5635" width="10" style="252" customWidth="1"/>
    <col min="5636" max="5636" width="9.5703125" style="252" customWidth="1"/>
    <col min="5637" max="5637" width="12.7109375" style="252" customWidth="1"/>
    <col min="5638" max="5638" width="12" style="252" customWidth="1"/>
    <col min="5639" max="5639" width="9.5703125" style="252" customWidth="1"/>
    <col min="5640" max="5888" width="9.140625" style="252"/>
    <col min="5889" max="5889" width="31.85546875" style="252" customWidth="1"/>
    <col min="5890" max="5890" width="8.7109375" style="252" customWidth="1"/>
    <col min="5891" max="5891" width="10" style="252" customWidth="1"/>
    <col min="5892" max="5892" width="9.5703125" style="252" customWidth="1"/>
    <col min="5893" max="5893" width="12.7109375" style="252" customWidth="1"/>
    <col min="5894" max="5894" width="12" style="252" customWidth="1"/>
    <col min="5895" max="5895" width="9.5703125" style="252" customWidth="1"/>
    <col min="5896" max="6144" width="9.140625" style="252"/>
    <col min="6145" max="6145" width="31.85546875" style="252" customWidth="1"/>
    <col min="6146" max="6146" width="8.7109375" style="252" customWidth="1"/>
    <col min="6147" max="6147" width="10" style="252" customWidth="1"/>
    <col min="6148" max="6148" width="9.5703125" style="252" customWidth="1"/>
    <col min="6149" max="6149" width="12.7109375" style="252" customWidth="1"/>
    <col min="6150" max="6150" width="12" style="252" customWidth="1"/>
    <col min="6151" max="6151" width="9.5703125" style="252" customWidth="1"/>
    <col min="6152" max="6400" width="9.140625" style="252"/>
    <col min="6401" max="6401" width="31.85546875" style="252" customWidth="1"/>
    <col min="6402" max="6402" width="8.7109375" style="252" customWidth="1"/>
    <col min="6403" max="6403" width="10" style="252" customWidth="1"/>
    <col min="6404" max="6404" width="9.5703125" style="252" customWidth="1"/>
    <col min="6405" max="6405" width="12.7109375" style="252" customWidth="1"/>
    <col min="6406" max="6406" width="12" style="252" customWidth="1"/>
    <col min="6407" max="6407" width="9.5703125" style="252" customWidth="1"/>
    <col min="6408" max="6656" width="9.140625" style="252"/>
    <col min="6657" max="6657" width="31.85546875" style="252" customWidth="1"/>
    <col min="6658" max="6658" width="8.7109375" style="252" customWidth="1"/>
    <col min="6659" max="6659" width="10" style="252" customWidth="1"/>
    <col min="6660" max="6660" width="9.5703125" style="252" customWidth="1"/>
    <col min="6661" max="6661" width="12.7109375" style="252" customWidth="1"/>
    <col min="6662" max="6662" width="12" style="252" customWidth="1"/>
    <col min="6663" max="6663" width="9.5703125" style="252" customWidth="1"/>
    <col min="6664" max="6912" width="9.140625" style="252"/>
    <col min="6913" max="6913" width="31.85546875" style="252" customWidth="1"/>
    <col min="6914" max="6914" width="8.7109375" style="252" customWidth="1"/>
    <col min="6915" max="6915" width="10" style="252" customWidth="1"/>
    <col min="6916" max="6916" width="9.5703125" style="252" customWidth="1"/>
    <col min="6917" max="6917" width="12.7109375" style="252" customWidth="1"/>
    <col min="6918" max="6918" width="12" style="252" customWidth="1"/>
    <col min="6919" max="6919" width="9.5703125" style="252" customWidth="1"/>
    <col min="6920" max="7168" width="9.140625" style="252"/>
    <col min="7169" max="7169" width="31.85546875" style="252" customWidth="1"/>
    <col min="7170" max="7170" width="8.7109375" style="252" customWidth="1"/>
    <col min="7171" max="7171" width="10" style="252" customWidth="1"/>
    <col min="7172" max="7172" width="9.5703125" style="252" customWidth="1"/>
    <col min="7173" max="7173" width="12.7109375" style="252" customWidth="1"/>
    <col min="7174" max="7174" width="12" style="252" customWidth="1"/>
    <col min="7175" max="7175" width="9.5703125" style="252" customWidth="1"/>
    <col min="7176" max="7424" width="9.140625" style="252"/>
    <col min="7425" max="7425" width="31.85546875" style="252" customWidth="1"/>
    <col min="7426" max="7426" width="8.7109375" style="252" customWidth="1"/>
    <col min="7427" max="7427" width="10" style="252" customWidth="1"/>
    <col min="7428" max="7428" width="9.5703125" style="252" customWidth="1"/>
    <col min="7429" max="7429" width="12.7109375" style="252" customWidth="1"/>
    <col min="7430" max="7430" width="12" style="252" customWidth="1"/>
    <col min="7431" max="7431" width="9.5703125" style="252" customWidth="1"/>
    <col min="7432" max="7680" width="9.140625" style="252"/>
    <col min="7681" max="7681" width="31.85546875" style="252" customWidth="1"/>
    <col min="7682" max="7682" width="8.7109375" style="252" customWidth="1"/>
    <col min="7683" max="7683" width="10" style="252" customWidth="1"/>
    <col min="7684" max="7684" width="9.5703125" style="252" customWidth="1"/>
    <col min="7685" max="7685" width="12.7109375" style="252" customWidth="1"/>
    <col min="7686" max="7686" width="12" style="252" customWidth="1"/>
    <col min="7687" max="7687" width="9.5703125" style="252" customWidth="1"/>
    <col min="7688" max="7936" width="9.140625" style="252"/>
    <col min="7937" max="7937" width="31.85546875" style="252" customWidth="1"/>
    <col min="7938" max="7938" width="8.7109375" style="252" customWidth="1"/>
    <col min="7939" max="7939" width="10" style="252" customWidth="1"/>
    <col min="7940" max="7940" width="9.5703125" style="252" customWidth="1"/>
    <col min="7941" max="7941" width="12.7109375" style="252" customWidth="1"/>
    <col min="7942" max="7942" width="12" style="252" customWidth="1"/>
    <col min="7943" max="7943" width="9.5703125" style="252" customWidth="1"/>
    <col min="7944" max="8192" width="9.140625" style="252"/>
    <col min="8193" max="8193" width="31.85546875" style="252" customWidth="1"/>
    <col min="8194" max="8194" width="8.7109375" style="252" customWidth="1"/>
    <col min="8195" max="8195" width="10" style="252" customWidth="1"/>
    <col min="8196" max="8196" width="9.5703125" style="252" customWidth="1"/>
    <col min="8197" max="8197" width="12.7109375" style="252" customWidth="1"/>
    <col min="8198" max="8198" width="12" style="252" customWidth="1"/>
    <col min="8199" max="8199" width="9.5703125" style="252" customWidth="1"/>
    <col min="8200" max="8448" width="9.140625" style="252"/>
    <col min="8449" max="8449" width="31.85546875" style="252" customWidth="1"/>
    <col min="8450" max="8450" width="8.7109375" style="252" customWidth="1"/>
    <col min="8451" max="8451" width="10" style="252" customWidth="1"/>
    <col min="8452" max="8452" width="9.5703125" style="252" customWidth="1"/>
    <col min="8453" max="8453" width="12.7109375" style="252" customWidth="1"/>
    <col min="8454" max="8454" width="12" style="252" customWidth="1"/>
    <col min="8455" max="8455" width="9.5703125" style="252" customWidth="1"/>
    <col min="8456" max="8704" width="9.140625" style="252"/>
    <col min="8705" max="8705" width="31.85546875" style="252" customWidth="1"/>
    <col min="8706" max="8706" width="8.7109375" style="252" customWidth="1"/>
    <col min="8707" max="8707" width="10" style="252" customWidth="1"/>
    <col min="8708" max="8708" width="9.5703125" style="252" customWidth="1"/>
    <col min="8709" max="8709" width="12.7109375" style="252" customWidth="1"/>
    <col min="8710" max="8710" width="12" style="252" customWidth="1"/>
    <col min="8711" max="8711" width="9.5703125" style="252" customWidth="1"/>
    <col min="8712" max="8960" width="9.140625" style="252"/>
    <col min="8961" max="8961" width="31.85546875" style="252" customWidth="1"/>
    <col min="8962" max="8962" width="8.7109375" style="252" customWidth="1"/>
    <col min="8963" max="8963" width="10" style="252" customWidth="1"/>
    <col min="8964" max="8964" width="9.5703125" style="252" customWidth="1"/>
    <col min="8965" max="8965" width="12.7109375" style="252" customWidth="1"/>
    <col min="8966" max="8966" width="12" style="252" customWidth="1"/>
    <col min="8967" max="8967" width="9.5703125" style="252" customWidth="1"/>
    <col min="8968" max="9216" width="9.140625" style="252"/>
    <col min="9217" max="9217" width="31.85546875" style="252" customWidth="1"/>
    <col min="9218" max="9218" width="8.7109375" style="252" customWidth="1"/>
    <col min="9219" max="9219" width="10" style="252" customWidth="1"/>
    <col min="9220" max="9220" width="9.5703125" style="252" customWidth="1"/>
    <col min="9221" max="9221" width="12.7109375" style="252" customWidth="1"/>
    <col min="9222" max="9222" width="12" style="252" customWidth="1"/>
    <col min="9223" max="9223" width="9.5703125" style="252" customWidth="1"/>
    <col min="9224" max="9472" width="9.140625" style="252"/>
    <col min="9473" max="9473" width="31.85546875" style="252" customWidth="1"/>
    <col min="9474" max="9474" width="8.7109375" style="252" customWidth="1"/>
    <col min="9475" max="9475" width="10" style="252" customWidth="1"/>
    <col min="9476" max="9476" width="9.5703125" style="252" customWidth="1"/>
    <col min="9477" max="9477" width="12.7109375" style="252" customWidth="1"/>
    <col min="9478" max="9478" width="12" style="252" customWidth="1"/>
    <col min="9479" max="9479" width="9.5703125" style="252" customWidth="1"/>
    <col min="9480" max="9728" width="9.140625" style="252"/>
    <col min="9729" max="9729" width="31.85546875" style="252" customWidth="1"/>
    <col min="9730" max="9730" width="8.7109375" style="252" customWidth="1"/>
    <col min="9731" max="9731" width="10" style="252" customWidth="1"/>
    <col min="9732" max="9732" width="9.5703125" style="252" customWidth="1"/>
    <col min="9733" max="9733" width="12.7109375" style="252" customWidth="1"/>
    <col min="9734" max="9734" width="12" style="252" customWidth="1"/>
    <col min="9735" max="9735" width="9.5703125" style="252" customWidth="1"/>
    <col min="9736" max="9984" width="9.140625" style="252"/>
    <col min="9985" max="9985" width="31.85546875" style="252" customWidth="1"/>
    <col min="9986" max="9986" width="8.7109375" style="252" customWidth="1"/>
    <col min="9987" max="9987" width="10" style="252" customWidth="1"/>
    <col min="9988" max="9988" width="9.5703125" style="252" customWidth="1"/>
    <col min="9989" max="9989" width="12.7109375" style="252" customWidth="1"/>
    <col min="9990" max="9990" width="12" style="252" customWidth="1"/>
    <col min="9991" max="9991" width="9.5703125" style="252" customWidth="1"/>
    <col min="9992" max="10240" width="9.140625" style="252"/>
    <col min="10241" max="10241" width="31.85546875" style="252" customWidth="1"/>
    <col min="10242" max="10242" width="8.7109375" style="252" customWidth="1"/>
    <col min="10243" max="10243" width="10" style="252" customWidth="1"/>
    <col min="10244" max="10244" width="9.5703125" style="252" customWidth="1"/>
    <col min="10245" max="10245" width="12.7109375" style="252" customWidth="1"/>
    <col min="10246" max="10246" width="12" style="252" customWidth="1"/>
    <col min="10247" max="10247" width="9.5703125" style="252" customWidth="1"/>
    <col min="10248" max="10496" width="9.140625" style="252"/>
    <col min="10497" max="10497" width="31.85546875" style="252" customWidth="1"/>
    <col min="10498" max="10498" width="8.7109375" style="252" customWidth="1"/>
    <col min="10499" max="10499" width="10" style="252" customWidth="1"/>
    <col min="10500" max="10500" width="9.5703125" style="252" customWidth="1"/>
    <col min="10501" max="10501" width="12.7109375" style="252" customWidth="1"/>
    <col min="10502" max="10502" width="12" style="252" customWidth="1"/>
    <col min="10503" max="10503" width="9.5703125" style="252" customWidth="1"/>
    <col min="10504" max="10752" width="9.140625" style="252"/>
    <col min="10753" max="10753" width="31.85546875" style="252" customWidth="1"/>
    <col min="10754" max="10754" width="8.7109375" style="252" customWidth="1"/>
    <col min="10755" max="10755" width="10" style="252" customWidth="1"/>
    <col min="10756" max="10756" width="9.5703125" style="252" customWidth="1"/>
    <col min="10757" max="10757" width="12.7109375" style="252" customWidth="1"/>
    <col min="10758" max="10758" width="12" style="252" customWidth="1"/>
    <col min="10759" max="10759" width="9.5703125" style="252" customWidth="1"/>
    <col min="10760" max="11008" width="9.140625" style="252"/>
    <col min="11009" max="11009" width="31.85546875" style="252" customWidth="1"/>
    <col min="11010" max="11010" width="8.7109375" style="252" customWidth="1"/>
    <col min="11011" max="11011" width="10" style="252" customWidth="1"/>
    <col min="11012" max="11012" width="9.5703125" style="252" customWidth="1"/>
    <col min="11013" max="11013" width="12.7109375" style="252" customWidth="1"/>
    <col min="11014" max="11014" width="12" style="252" customWidth="1"/>
    <col min="11015" max="11015" width="9.5703125" style="252" customWidth="1"/>
    <col min="11016" max="11264" width="9.140625" style="252"/>
    <col min="11265" max="11265" width="31.85546875" style="252" customWidth="1"/>
    <col min="11266" max="11266" width="8.7109375" style="252" customWidth="1"/>
    <col min="11267" max="11267" width="10" style="252" customWidth="1"/>
    <col min="11268" max="11268" width="9.5703125" style="252" customWidth="1"/>
    <col min="11269" max="11269" width="12.7109375" style="252" customWidth="1"/>
    <col min="11270" max="11270" width="12" style="252" customWidth="1"/>
    <col min="11271" max="11271" width="9.5703125" style="252" customWidth="1"/>
    <col min="11272" max="11520" width="9.140625" style="252"/>
    <col min="11521" max="11521" width="31.85546875" style="252" customWidth="1"/>
    <col min="11522" max="11522" width="8.7109375" style="252" customWidth="1"/>
    <col min="11523" max="11523" width="10" style="252" customWidth="1"/>
    <col min="11524" max="11524" width="9.5703125" style="252" customWidth="1"/>
    <col min="11525" max="11525" width="12.7109375" style="252" customWidth="1"/>
    <col min="11526" max="11526" width="12" style="252" customWidth="1"/>
    <col min="11527" max="11527" width="9.5703125" style="252" customWidth="1"/>
    <col min="11528" max="11776" width="9.140625" style="252"/>
    <col min="11777" max="11777" width="31.85546875" style="252" customWidth="1"/>
    <col min="11778" max="11778" width="8.7109375" style="252" customWidth="1"/>
    <col min="11779" max="11779" width="10" style="252" customWidth="1"/>
    <col min="11780" max="11780" width="9.5703125" style="252" customWidth="1"/>
    <col min="11781" max="11781" width="12.7109375" style="252" customWidth="1"/>
    <col min="11782" max="11782" width="12" style="252" customWidth="1"/>
    <col min="11783" max="11783" width="9.5703125" style="252" customWidth="1"/>
    <col min="11784" max="12032" width="9.140625" style="252"/>
    <col min="12033" max="12033" width="31.85546875" style="252" customWidth="1"/>
    <col min="12034" max="12034" width="8.7109375" style="252" customWidth="1"/>
    <col min="12035" max="12035" width="10" style="252" customWidth="1"/>
    <col min="12036" max="12036" width="9.5703125" style="252" customWidth="1"/>
    <col min="12037" max="12037" width="12.7109375" style="252" customWidth="1"/>
    <col min="12038" max="12038" width="12" style="252" customWidth="1"/>
    <col min="12039" max="12039" width="9.5703125" style="252" customWidth="1"/>
    <col min="12040" max="12288" width="9.140625" style="252"/>
    <col min="12289" max="12289" width="31.85546875" style="252" customWidth="1"/>
    <col min="12290" max="12290" width="8.7109375" style="252" customWidth="1"/>
    <col min="12291" max="12291" width="10" style="252" customWidth="1"/>
    <col min="12292" max="12292" width="9.5703125" style="252" customWidth="1"/>
    <col min="12293" max="12293" width="12.7109375" style="252" customWidth="1"/>
    <col min="12294" max="12294" width="12" style="252" customWidth="1"/>
    <col min="12295" max="12295" width="9.5703125" style="252" customWidth="1"/>
    <col min="12296" max="12544" width="9.140625" style="252"/>
    <col min="12545" max="12545" width="31.85546875" style="252" customWidth="1"/>
    <col min="12546" max="12546" width="8.7109375" style="252" customWidth="1"/>
    <col min="12547" max="12547" width="10" style="252" customWidth="1"/>
    <col min="12548" max="12548" width="9.5703125" style="252" customWidth="1"/>
    <col min="12549" max="12549" width="12.7109375" style="252" customWidth="1"/>
    <col min="12550" max="12550" width="12" style="252" customWidth="1"/>
    <col min="12551" max="12551" width="9.5703125" style="252" customWidth="1"/>
    <col min="12552" max="12800" width="9.140625" style="252"/>
    <col min="12801" max="12801" width="31.85546875" style="252" customWidth="1"/>
    <col min="12802" max="12802" width="8.7109375" style="252" customWidth="1"/>
    <col min="12803" max="12803" width="10" style="252" customWidth="1"/>
    <col min="12804" max="12804" width="9.5703125" style="252" customWidth="1"/>
    <col min="12805" max="12805" width="12.7109375" style="252" customWidth="1"/>
    <col min="12806" max="12806" width="12" style="252" customWidth="1"/>
    <col min="12807" max="12807" width="9.5703125" style="252" customWidth="1"/>
    <col min="12808" max="13056" width="9.140625" style="252"/>
    <col min="13057" max="13057" width="31.85546875" style="252" customWidth="1"/>
    <col min="13058" max="13058" width="8.7109375" style="252" customWidth="1"/>
    <col min="13059" max="13059" width="10" style="252" customWidth="1"/>
    <col min="13060" max="13060" width="9.5703125" style="252" customWidth="1"/>
    <col min="13061" max="13061" width="12.7109375" style="252" customWidth="1"/>
    <col min="13062" max="13062" width="12" style="252" customWidth="1"/>
    <col min="13063" max="13063" width="9.5703125" style="252" customWidth="1"/>
    <col min="13064" max="13312" width="9.140625" style="252"/>
    <col min="13313" max="13313" width="31.85546875" style="252" customWidth="1"/>
    <col min="13314" max="13314" width="8.7109375" style="252" customWidth="1"/>
    <col min="13315" max="13315" width="10" style="252" customWidth="1"/>
    <col min="13316" max="13316" width="9.5703125" style="252" customWidth="1"/>
    <col min="13317" max="13317" width="12.7109375" style="252" customWidth="1"/>
    <col min="13318" max="13318" width="12" style="252" customWidth="1"/>
    <col min="13319" max="13319" width="9.5703125" style="252" customWidth="1"/>
    <col min="13320" max="13568" width="9.140625" style="252"/>
    <col min="13569" max="13569" width="31.85546875" style="252" customWidth="1"/>
    <col min="13570" max="13570" width="8.7109375" style="252" customWidth="1"/>
    <col min="13571" max="13571" width="10" style="252" customWidth="1"/>
    <col min="13572" max="13572" width="9.5703125" style="252" customWidth="1"/>
    <col min="13573" max="13573" width="12.7109375" style="252" customWidth="1"/>
    <col min="13574" max="13574" width="12" style="252" customWidth="1"/>
    <col min="13575" max="13575" width="9.5703125" style="252" customWidth="1"/>
    <col min="13576" max="13824" width="9.140625" style="252"/>
    <col min="13825" max="13825" width="31.85546875" style="252" customWidth="1"/>
    <col min="13826" max="13826" width="8.7109375" style="252" customWidth="1"/>
    <col min="13827" max="13827" width="10" style="252" customWidth="1"/>
    <col min="13828" max="13828" width="9.5703125" style="252" customWidth="1"/>
    <col min="13829" max="13829" width="12.7109375" style="252" customWidth="1"/>
    <col min="13830" max="13830" width="12" style="252" customWidth="1"/>
    <col min="13831" max="13831" width="9.5703125" style="252" customWidth="1"/>
    <col min="13832" max="14080" width="9.140625" style="252"/>
    <col min="14081" max="14081" width="31.85546875" style="252" customWidth="1"/>
    <col min="14082" max="14082" width="8.7109375" style="252" customWidth="1"/>
    <col min="14083" max="14083" width="10" style="252" customWidth="1"/>
    <col min="14084" max="14084" width="9.5703125" style="252" customWidth="1"/>
    <col min="14085" max="14085" width="12.7109375" style="252" customWidth="1"/>
    <col min="14086" max="14086" width="12" style="252" customWidth="1"/>
    <col min="14087" max="14087" width="9.5703125" style="252" customWidth="1"/>
    <col min="14088" max="14336" width="9.140625" style="252"/>
    <col min="14337" max="14337" width="31.85546875" style="252" customWidth="1"/>
    <col min="14338" max="14338" width="8.7109375" style="252" customWidth="1"/>
    <col min="14339" max="14339" width="10" style="252" customWidth="1"/>
    <col min="14340" max="14340" width="9.5703125" style="252" customWidth="1"/>
    <col min="14341" max="14341" width="12.7109375" style="252" customWidth="1"/>
    <col min="14342" max="14342" width="12" style="252" customWidth="1"/>
    <col min="14343" max="14343" width="9.5703125" style="252" customWidth="1"/>
    <col min="14344" max="14592" width="9.140625" style="252"/>
    <col min="14593" max="14593" width="31.85546875" style="252" customWidth="1"/>
    <col min="14594" max="14594" width="8.7109375" style="252" customWidth="1"/>
    <col min="14595" max="14595" width="10" style="252" customWidth="1"/>
    <col min="14596" max="14596" width="9.5703125" style="252" customWidth="1"/>
    <col min="14597" max="14597" width="12.7109375" style="252" customWidth="1"/>
    <col min="14598" max="14598" width="12" style="252" customWidth="1"/>
    <col min="14599" max="14599" width="9.5703125" style="252" customWidth="1"/>
    <col min="14600" max="14848" width="9.140625" style="252"/>
    <col min="14849" max="14849" width="31.85546875" style="252" customWidth="1"/>
    <col min="14850" max="14850" width="8.7109375" style="252" customWidth="1"/>
    <col min="14851" max="14851" width="10" style="252" customWidth="1"/>
    <col min="14852" max="14852" width="9.5703125" style="252" customWidth="1"/>
    <col min="14853" max="14853" width="12.7109375" style="252" customWidth="1"/>
    <col min="14854" max="14854" width="12" style="252" customWidth="1"/>
    <col min="14855" max="14855" width="9.5703125" style="252" customWidth="1"/>
    <col min="14856" max="15104" width="9.140625" style="252"/>
    <col min="15105" max="15105" width="31.85546875" style="252" customWidth="1"/>
    <col min="15106" max="15106" width="8.7109375" style="252" customWidth="1"/>
    <col min="15107" max="15107" width="10" style="252" customWidth="1"/>
    <col min="15108" max="15108" width="9.5703125" style="252" customWidth="1"/>
    <col min="15109" max="15109" width="12.7109375" style="252" customWidth="1"/>
    <col min="15110" max="15110" width="12" style="252" customWidth="1"/>
    <col min="15111" max="15111" width="9.5703125" style="252" customWidth="1"/>
    <col min="15112" max="15360" width="9.140625" style="252"/>
    <col min="15361" max="15361" width="31.85546875" style="252" customWidth="1"/>
    <col min="15362" max="15362" width="8.7109375" style="252" customWidth="1"/>
    <col min="15363" max="15363" width="10" style="252" customWidth="1"/>
    <col min="15364" max="15364" width="9.5703125" style="252" customWidth="1"/>
    <col min="15365" max="15365" width="12.7109375" style="252" customWidth="1"/>
    <col min="15366" max="15366" width="12" style="252" customWidth="1"/>
    <col min="15367" max="15367" width="9.5703125" style="252" customWidth="1"/>
    <col min="15368" max="15616" width="9.140625" style="252"/>
    <col min="15617" max="15617" width="31.85546875" style="252" customWidth="1"/>
    <col min="15618" max="15618" width="8.7109375" style="252" customWidth="1"/>
    <col min="15619" max="15619" width="10" style="252" customWidth="1"/>
    <col min="15620" max="15620" width="9.5703125" style="252" customWidth="1"/>
    <col min="15621" max="15621" width="12.7109375" style="252" customWidth="1"/>
    <col min="15622" max="15622" width="12" style="252" customWidth="1"/>
    <col min="15623" max="15623" width="9.5703125" style="252" customWidth="1"/>
    <col min="15624" max="15872" width="9.140625" style="252"/>
    <col min="15873" max="15873" width="31.85546875" style="252" customWidth="1"/>
    <col min="15874" max="15874" width="8.7109375" style="252" customWidth="1"/>
    <col min="15875" max="15875" width="10" style="252" customWidth="1"/>
    <col min="15876" max="15876" width="9.5703125" style="252" customWidth="1"/>
    <col min="15877" max="15877" width="12.7109375" style="252" customWidth="1"/>
    <col min="15878" max="15878" width="12" style="252" customWidth="1"/>
    <col min="15879" max="15879" width="9.5703125" style="252" customWidth="1"/>
    <col min="15880" max="16128" width="9.140625" style="252"/>
    <col min="16129" max="16129" width="31.85546875" style="252" customWidth="1"/>
    <col min="16130" max="16130" width="8.7109375" style="252" customWidth="1"/>
    <col min="16131" max="16131" width="10" style="252" customWidth="1"/>
    <col min="16132" max="16132" width="9.5703125" style="252" customWidth="1"/>
    <col min="16133" max="16133" width="12.7109375" style="252" customWidth="1"/>
    <col min="16134" max="16134" width="12" style="252" customWidth="1"/>
    <col min="16135" max="16135" width="9.5703125" style="252" customWidth="1"/>
    <col min="16136" max="16384" width="9.140625" style="252"/>
  </cols>
  <sheetData>
    <row r="1" spans="1:7" ht="12.75" customHeight="1" x14ac:dyDescent="0.3">
      <c r="E1" s="347"/>
      <c r="F1" s="347"/>
      <c r="G1" s="347"/>
    </row>
    <row r="2" spans="1:7" ht="16.5" customHeight="1" x14ac:dyDescent="0.25">
      <c r="A2" s="349" t="s">
        <v>182</v>
      </c>
      <c r="B2" s="349"/>
      <c r="C2" s="349"/>
      <c r="D2" s="349"/>
      <c r="E2" s="349"/>
      <c r="F2" s="349"/>
      <c r="G2" s="349"/>
    </row>
    <row r="3" spans="1:7" ht="14.25" customHeight="1" x14ac:dyDescent="0.25">
      <c r="A3" s="349" t="s">
        <v>183</v>
      </c>
      <c r="B3" s="349"/>
      <c r="C3" s="349"/>
      <c r="D3" s="349"/>
      <c r="E3" s="349"/>
      <c r="F3" s="349"/>
      <c r="G3" s="349"/>
    </row>
    <row r="4" spans="1:7" ht="15.75" customHeight="1" x14ac:dyDescent="0.25">
      <c r="A4" s="349" t="s">
        <v>184</v>
      </c>
      <c r="B4" s="349"/>
      <c r="C4" s="349"/>
      <c r="D4" s="349"/>
      <c r="E4" s="349"/>
      <c r="F4" s="349"/>
      <c r="G4" s="349"/>
    </row>
    <row r="5" spans="1:7" ht="9.75" customHeight="1" x14ac:dyDescent="0.25">
      <c r="A5" s="350"/>
      <c r="B5" s="350"/>
      <c r="C5" s="350"/>
      <c r="D5" s="350"/>
      <c r="E5" s="350"/>
      <c r="F5" s="350"/>
      <c r="G5" s="350"/>
    </row>
    <row r="6" spans="1:7" ht="15.75" x14ac:dyDescent="0.25">
      <c r="A6" s="349" t="s">
        <v>185</v>
      </c>
      <c r="B6" s="349"/>
      <c r="C6" s="349"/>
      <c r="D6" s="349"/>
      <c r="E6" s="349"/>
      <c r="F6" s="349"/>
      <c r="G6" s="349"/>
    </row>
    <row r="7" spans="1:7" ht="6.75" customHeight="1" x14ac:dyDescent="0.2">
      <c r="A7" s="351"/>
      <c r="B7" s="351"/>
      <c r="C7" s="351"/>
      <c r="D7" s="351"/>
      <c r="E7" s="351"/>
      <c r="F7" s="351"/>
      <c r="G7" s="351"/>
    </row>
    <row r="8" spans="1:7" ht="15.75" x14ac:dyDescent="0.25">
      <c r="A8" s="305" t="s">
        <v>229</v>
      </c>
      <c r="B8" s="305"/>
      <c r="C8" s="352" t="s">
        <v>186</v>
      </c>
      <c r="D8" s="352"/>
      <c r="E8" s="352"/>
      <c r="F8" s="352" t="s">
        <v>230</v>
      </c>
      <c r="G8" s="352"/>
    </row>
    <row r="9" spans="1:7" ht="9.75" customHeight="1" x14ac:dyDescent="0.25">
      <c r="A9" s="350"/>
      <c r="B9" s="350"/>
      <c r="C9" s="350"/>
      <c r="D9" s="350"/>
      <c r="E9" s="350"/>
      <c r="F9" s="350"/>
      <c r="G9" s="350"/>
    </row>
    <row r="10" spans="1:7" ht="105" customHeight="1" x14ac:dyDescent="0.25">
      <c r="A10" s="352" t="s">
        <v>187</v>
      </c>
      <c r="B10" s="352"/>
      <c r="C10" s="352"/>
      <c r="D10" s="253"/>
      <c r="E10" s="253"/>
      <c r="F10" s="253"/>
      <c r="G10" s="253"/>
    </row>
    <row r="11" spans="1:7" ht="9" customHeight="1" x14ac:dyDescent="0.25">
      <c r="A11" s="304"/>
      <c r="B11" s="304"/>
      <c r="C11" s="304"/>
      <c r="D11" s="253"/>
      <c r="E11" s="253"/>
      <c r="F11" s="253"/>
      <c r="G11" s="253"/>
    </row>
    <row r="12" spans="1:7" ht="66.75" customHeight="1" x14ac:dyDescent="0.25">
      <c r="A12" s="352" t="s">
        <v>231</v>
      </c>
      <c r="B12" s="352"/>
      <c r="C12" s="352"/>
      <c r="D12" s="352"/>
      <c r="E12" s="352"/>
      <c r="F12" s="352"/>
      <c r="G12" s="352"/>
    </row>
    <row r="13" spans="1:7" ht="14.25" customHeight="1" x14ac:dyDescent="0.25">
      <c r="A13" s="348" t="s">
        <v>188</v>
      </c>
      <c r="B13" s="348"/>
      <c r="C13" s="348"/>
      <c r="D13" s="348"/>
      <c r="E13" s="348"/>
      <c r="F13" s="348"/>
      <c r="G13" s="348"/>
    </row>
    <row r="14" spans="1:7" ht="48.75" customHeight="1" x14ac:dyDescent="0.25">
      <c r="A14" s="352" t="s">
        <v>196</v>
      </c>
      <c r="B14" s="352"/>
      <c r="C14" s="352"/>
      <c r="D14" s="352"/>
      <c r="E14" s="352"/>
      <c r="F14" s="352"/>
      <c r="G14" s="352"/>
    </row>
    <row r="15" spans="1:7" ht="3" customHeight="1" x14ac:dyDescent="0.25">
      <c r="A15" s="305"/>
      <c r="B15" s="305"/>
      <c r="C15" s="305"/>
      <c r="D15" s="305"/>
      <c r="E15" s="305"/>
      <c r="F15" s="305"/>
      <c r="G15" s="305"/>
    </row>
    <row r="16" spans="1:7" ht="64.5" customHeight="1" x14ac:dyDescent="0.25">
      <c r="A16" s="352" t="s">
        <v>195</v>
      </c>
      <c r="B16" s="352"/>
      <c r="C16" s="352"/>
      <c r="D16" s="352"/>
      <c r="E16" s="352"/>
      <c r="F16" s="352"/>
      <c r="G16" s="352"/>
    </row>
    <row r="17" spans="1:8" ht="15.75" customHeight="1" x14ac:dyDescent="0.25">
      <c r="A17" s="350" t="s">
        <v>189</v>
      </c>
      <c r="B17" s="350"/>
      <c r="C17" s="253">
        <f>'прил 3'!P8</f>
        <v>3773.3020000000001</v>
      </c>
      <c r="D17" s="253" t="s">
        <v>190</v>
      </c>
      <c r="E17" s="253" t="s">
        <v>191</v>
      </c>
      <c r="F17" s="253">
        <f>'прил 3'!R8</f>
        <v>4472.1219999999994</v>
      </c>
      <c r="G17" s="253" t="s">
        <v>190</v>
      </c>
      <c r="H17" s="330">
        <f>F17-C17</f>
        <v>698.81999999999925</v>
      </c>
    </row>
    <row r="18" spans="1:8" ht="15.75" x14ac:dyDescent="0.25">
      <c r="A18" s="253" t="s">
        <v>192</v>
      </c>
      <c r="B18" s="253" t="s">
        <v>50</v>
      </c>
      <c r="C18" s="253">
        <f>'прил 3'!K8</f>
        <v>418.5</v>
      </c>
      <c r="D18" s="253" t="s">
        <v>190</v>
      </c>
      <c r="E18" s="253" t="s">
        <v>191</v>
      </c>
      <c r="F18" s="253">
        <f>'прил 3'!M8</f>
        <v>1117.32</v>
      </c>
      <c r="G18" s="253" t="s">
        <v>190</v>
      </c>
      <c r="H18" s="330">
        <f>F18-C18</f>
        <v>698.81999999999994</v>
      </c>
    </row>
    <row r="19" spans="1:8" ht="15.75" hidden="1" x14ac:dyDescent="0.25">
      <c r="A19" s="253" t="s">
        <v>192</v>
      </c>
      <c r="B19" s="253" t="s">
        <v>9</v>
      </c>
      <c r="C19" s="253">
        <f>'[13]прил 3'!I8</f>
        <v>540.91499999999996</v>
      </c>
      <c r="D19" s="253" t="s">
        <v>190</v>
      </c>
      <c r="E19" s="253" t="s">
        <v>191</v>
      </c>
      <c r="F19" s="253">
        <f>'[13]прил 3'!K8</f>
        <v>1102.7530000000002</v>
      </c>
      <c r="G19" s="253" t="s">
        <v>190</v>
      </c>
      <c r="H19" s="330">
        <f>F19-C19</f>
        <v>561.83800000000019</v>
      </c>
    </row>
    <row r="20" spans="1:8" ht="15.75" hidden="1" x14ac:dyDescent="0.25">
      <c r="A20" s="253"/>
      <c r="B20" s="253" t="s">
        <v>10</v>
      </c>
      <c r="C20" s="253">
        <f>'[13]прил 3'!L8</f>
        <v>555.06999999999994</v>
      </c>
      <c r="D20" s="253" t="s">
        <v>190</v>
      </c>
      <c r="E20" s="253" t="s">
        <v>191</v>
      </c>
      <c r="F20" s="253">
        <f>'[13]прил 3'!L8</f>
        <v>555.06999999999994</v>
      </c>
      <c r="G20" s="253" t="s">
        <v>190</v>
      </c>
      <c r="H20" s="330">
        <f>F20-C20</f>
        <v>0</v>
      </c>
    </row>
    <row r="21" spans="1:8" ht="15.75" hidden="1" x14ac:dyDescent="0.25">
      <c r="A21" s="253"/>
      <c r="B21" s="253" t="s">
        <v>50</v>
      </c>
      <c r="C21" s="253">
        <f>'[13]прил 3'!M8</f>
        <v>569.12</v>
      </c>
      <c r="D21" s="253" t="s">
        <v>190</v>
      </c>
      <c r="E21" s="253" t="s">
        <v>191</v>
      </c>
      <c r="F21" s="253">
        <f>'[13]прил 3'!M8</f>
        <v>569.12</v>
      </c>
      <c r="G21" s="253" t="s">
        <v>190</v>
      </c>
      <c r="H21" s="330">
        <f>F21-C21</f>
        <v>0</v>
      </c>
    </row>
    <row r="22" spans="1:8" ht="4.5" customHeight="1" x14ac:dyDescent="0.25">
      <c r="A22" s="253"/>
      <c r="B22" s="253"/>
      <c r="C22" s="253"/>
      <c r="D22" s="253"/>
      <c r="E22" s="253"/>
      <c r="F22" s="253"/>
      <c r="G22" s="253"/>
    </row>
    <row r="23" spans="1:8" ht="49.5" customHeight="1" x14ac:dyDescent="0.25">
      <c r="A23" s="353" t="s">
        <v>201</v>
      </c>
      <c r="B23" s="353"/>
      <c r="C23" s="353"/>
      <c r="D23" s="353"/>
      <c r="E23" s="353"/>
      <c r="F23" s="353"/>
      <c r="G23" s="353"/>
    </row>
    <row r="24" spans="1:8" ht="7.5" customHeight="1" x14ac:dyDescent="0.25">
      <c r="A24" s="350"/>
      <c r="B24" s="350"/>
      <c r="C24" s="350"/>
      <c r="D24" s="350"/>
      <c r="E24" s="350"/>
      <c r="F24" s="350"/>
      <c r="G24" s="350"/>
    </row>
    <row r="25" spans="1:8" ht="47.25" customHeight="1" x14ac:dyDescent="0.25">
      <c r="A25" s="353" t="s">
        <v>202</v>
      </c>
      <c r="B25" s="353"/>
      <c r="C25" s="353"/>
      <c r="D25" s="353"/>
      <c r="E25" s="353"/>
      <c r="F25" s="353"/>
      <c r="G25" s="353"/>
    </row>
    <row r="26" spans="1:8" ht="4.5" customHeight="1" x14ac:dyDescent="0.25">
      <c r="A26" s="350"/>
      <c r="B26" s="350"/>
      <c r="C26" s="350"/>
      <c r="D26" s="350"/>
      <c r="E26" s="350"/>
      <c r="F26" s="350"/>
      <c r="G26" s="350"/>
    </row>
    <row r="27" spans="1:8" ht="114" customHeight="1" x14ac:dyDescent="0.25">
      <c r="A27" s="352" t="s">
        <v>232</v>
      </c>
      <c r="B27" s="352"/>
      <c r="C27" s="352"/>
      <c r="D27" s="352"/>
      <c r="E27" s="352"/>
      <c r="F27" s="352"/>
      <c r="G27" s="352"/>
    </row>
    <row r="28" spans="1:8" ht="15.75" x14ac:dyDescent="0.25">
      <c r="A28" s="352" t="s">
        <v>193</v>
      </c>
      <c r="B28" s="352"/>
      <c r="C28" s="253">
        <f>'прил 3'!P11</f>
        <v>1730.1299999999999</v>
      </c>
      <c r="D28" s="253" t="s">
        <v>190</v>
      </c>
      <c r="E28" s="253" t="s">
        <v>191</v>
      </c>
      <c r="F28" s="253">
        <f>'прил 3'!R11</f>
        <v>2265.4299999999998</v>
      </c>
      <c r="G28" s="253" t="s">
        <v>190</v>
      </c>
      <c r="H28" s="330">
        <f>F28-C28</f>
        <v>535.29999999999995</v>
      </c>
    </row>
    <row r="29" spans="1:8" ht="15.75" x14ac:dyDescent="0.25">
      <c r="A29" s="253" t="s">
        <v>192</v>
      </c>
      <c r="B29" s="253" t="s">
        <v>50</v>
      </c>
      <c r="C29" s="253">
        <f>'прил 3'!K11</f>
        <v>262.7</v>
      </c>
      <c r="D29" s="253" t="s">
        <v>190</v>
      </c>
      <c r="E29" s="253" t="s">
        <v>191</v>
      </c>
      <c r="F29" s="253">
        <f>'прил 3'!M11</f>
        <v>797.99999999999989</v>
      </c>
      <c r="G29" s="253" t="s">
        <v>190</v>
      </c>
      <c r="H29" s="330">
        <f>F29-C29</f>
        <v>535.29999999999995</v>
      </c>
    </row>
    <row r="30" spans="1:8" ht="15.75" hidden="1" x14ac:dyDescent="0.25">
      <c r="A30" s="253" t="s">
        <v>192</v>
      </c>
      <c r="B30" s="253" t="s">
        <v>9</v>
      </c>
      <c r="C30" s="253">
        <f>'[13]прил 3'!I11</f>
        <v>253.52500000000001</v>
      </c>
      <c r="D30" s="253" t="s">
        <v>190</v>
      </c>
      <c r="E30" s="253" t="s">
        <v>191</v>
      </c>
      <c r="F30" s="253">
        <f>'[13]прил 3'!K11</f>
        <v>306.58499999999998</v>
      </c>
      <c r="G30" s="253" t="s">
        <v>190</v>
      </c>
      <c r="H30" s="330">
        <f>F30-C30</f>
        <v>53.059999999999974</v>
      </c>
    </row>
    <row r="31" spans="1:8" ht="15.75" hidden="1" x14ac:dyDescent="0.25">
      <c r="A31" s="253"/>
      <c r="B31" s="253" t="s">
        <v>10</v>
      </c>
      <c r="C31" s="253">
        <f>'[13]прил 3'!L11</f>
        <v>253.53</v>
      </c>
      <c r="D31" s="253" t="s">
        <v>190</v>
      </c>
      <c r="E31" s="253" t="s">
        <v>191</v>
      </c>
      <c r="F31" s="253">
        <f>'[13]прил 3'!L11</f>
        <v>253.53</v>
      </c>
      <c r="G31" s="253" t="s">
        <v>190</v>
      </c>
      <c r="H31" s="330">
        <f>F31-C31</f>
        <v>0</v>
      </c>
    </row>
    <row r="32" spans="1:8" ht="15.75" hidden="1" x14ac:dyDescent="0.25">
      <c r="A32" s="253"/>
      <c r="B32" s="253" t="s">
        <v>50</v>
      </c>
      <c r="C32" s="253">
        <f>'[13]прил 3'!M11</f>
        <v>283.52999999999997</v>
      </c>
      <c r="D32" s="253" t="s">
        <v>190</v>
      </c>
      <c r="E32" s="253" t="s">
        <v>191</v>
      </c>
      <c r="F32" s="253">
        <f>'[13]прил 3'!M11</f>
        <v>283.52999999999997</v>
      </c>
      <c r="G32" s="253" t="s">
        <v>190</v>
      </c>
      <c r="H32" s="330">
        <f>F32-C32</f>
        <v>0</v>
      </c>
    </row>
    <row r="33" spans="1:8" ht="3.75" customHeight="1" x14ac:dyDescent="0.25">
      <c r="A33" s="350"/>
      <c r="B33" s="350"/>
      <c r="C33" s="350"/>
      <c r="D33" s="350"/>
      <c r="E33" s="350"/>
      <c r="F33" s="350"/>
      <c r="G33" s="350"/>
    </row>
    <row r="34" spans="1:8" ht="65.25" customHeight="1" x14ac:dyDescent="0.25">
      <c r="A34" s="352" t="s">
        <v>200</v>
      </c>
      <c r="B34" s="352"/>
      <c r="C34" s="352"/>
      <c r="D34" s="352"/>
      <c r="E34" s="352"/>
      <c r="F34" s="352"/>
      <c r="G34" s="352"/>
    </row>
    <row r="35" spans="1:8" ht="15.75" x14ac:dyDescent="0.25">
      <c r="A35" s="350" t="s">
        <v>193</v>
      </c>
      <c r="B35" s="350"/>
      <c r="C35" s="253">
        <f>'прил 3'!P11</f>
        <v>1730.1299999999999</v>
      </c>
      <c r="D35" s="253" t="s">
        <v>190</v>
      </c>
      <c r="E35" s="253" t="s">
        <v>191</v>
      </c>
      <c r="F35" s="253">
        <f>'прил 3'!R11</f>
        <v>2265.4299999999998</v>
      </c>
      <c r="G35" s="253" t="s">
        <v>190</v>
      </c>
      <c r="H35" s="330">
        <f>F35-C35</f>
        <v>535.29999999999995</v>
      </c>
    </row>
    <row r="36" spans="1:8" ht="15.75" x14ac:dyDescent="0.25">
      <c r="A36" s="253" t="s">
        <v>192</v>
      </c>
      <c r="B36" s="253" t="s">
        <v>50</v>
      </c>
      <c r="C36" s="253">
        <f>'прил 3'!K11</f>
        <v>262.7</v>
      </c>
      <c r="D36" s="253" t="s">
        <v>190</v>
      </c>
      <c r="E36" s="253" t="s">
        <v>191</v>
      </c>
      <c r="F36" s="253">
        <f>'прил 3'!M11</f>
        <v>797.99999999999989</v>
      </c>
      <c r="G36" s="253" t="s">
        <v>190</v>
      </c>
      <c r="H36" s="330">
        <f>F36-C36</f>
        <v>535.29999999999995</v>
      </c>
    </row>
    <row r="37" spans="1:8" ht="6" customHeight="1" x14ac:dyDescent="0.25">
      <c r="A37" s="350"/>
      <c r="B37" s="350"/>
      <c r="C37" s="350"/>
      <c r="D37" s="350"/>
      <c r="E37" s="350"/>
      <c r="F37" s="350"/>
      <c r="G37" s="350"/>
    </row>
    <row r="38" spans="1:8" ht="62.25" customHeight="1" x14ac:dyDescent="0.25">
      <c r="A38" s="352" t="s">
        <v>203</v>
      </c>
      <c r="B38" s="352"/>
      <c r="C38" s="352"/>
      <c r="D38" s="352"/>
      <c r="E38" s="352"/>
      <c r="F38" s="352"/>
      <c r="G38" s="352"/>
    </row>
    <row r="39" spans="1:8" ht="4.5" customHeight="1" x14ac:dyDescent="0.25">
      <c r="A39" s="350"/>
      <c r="B39" s="350"/>
      <c r="C39" s="350"/>
      <c r="D39" s="350"/>
      <c r="E39" s="350"/>
      <c r="F39" s="350"/>
      <c r="G39" s="350"/>
    </row>
    <row r="40" spans="1:8" ht="112.5" customHeight="1" x14ac:dyDescent="0.25">
      <c r="A40" s="352" t="s">
        <v>233</v>
      </c>
      <c r="B40" s="352"/>
      <c r="C40" s="352"/>
      <c r="D40" s="352"/>
      <c r="E40" s="352"/>
      <c r="F40" s="352"/>
      <c r="G40" s="352"/>
    </row>
    <row r="41" spans="1:8" ht="15.75" x14ac:dyDescent="0.25">
      <c r="A41" s="350" t="s">
        <v>193</v>
      </c>
      <c r="B41" s="350"/>
      <c r="C41" s="253">
        <f>'прил 3'!P14</f>
        <v>1443.8420000000001</v>
      </c>
      <c r="D41" s="253" t="s">
        <v>190</v>
      </c>
      <c r="E41" s="253" t="s">
        <v>191</v>
      </c>
      <c r="F41" s="253">
        <f>'прил 3'!R14</f>
        <v>1590.6419999999998</v>
      </c>
      <c r="G41" s="253" t="s">
        <v>190</v>
      </c>
      <c r="H41" s="330">
        <f>F41-C41</f>
        <v>146.79999999999973</v>
      </c>
    </row>
    <row r="42" spans="1:8" ht="15.75" x14ac:dyDescent="0.25">
      <c r="A42" s="253" t="s">
        <v>192</v>
      </c>
      <c r="B42" s="253" t="s">
        <v>50</v>
      </c>
      <c r="C42" s="253">
        <f>'прил 3'!K14</f>
        <v>102.8</v>
      </c>
      <c r="D42" s="253" t="s">
        <v>190</v>
      </c>
      <c r="E42" s="253" t="s">
        <v>191</v>
      </c>
      <c r="F42" s="253">
        <f>'прил 3'!M14</f>
        <v>249.6</v>
      </c>
      <c r="G42" s="253" t="s">
        <v>190</v>
      </c>
      <c r="H42" s="330">
        <f>F42-C42</f>
        <v>146.80000000000001</v>
      </c>
    </row>
    <row r="43" spans="1:8" ht="6.75" customHeight="1" x14ac:dyDescent="0.25">
      <c r="A43" s="350"/>
      <c r="B43" s="350"/>
      <c r="C43" s="350"/>
      <c r="D43" s="350"/>
      <c r="E43" s="350"/>
      <c r="F43" s="350"/>
      <c r="G43" s="350"/>
    </row>
    <row r="44" spans="1:8" ht="66.75" customHeight="1" x14ac:dyDescent="0.25">
      <c r="A44" s="352" t="s">
        <v>204</v>
      </c>
      <c r="B44" s="352"/>
      <c r="C44" s="352"/>
      <c r="D44" s="352"/>
      <c r="E44" s="352"/>
      <c r="F44" s="352"/>
      <c r="G44" s="352"/>
    </row>
    <row r="45" spans="1:8" ht="15.75" x14ac:dyDescent="0.25">
      <c r="A45" s="350" t="s">
        <v>193</v>
      </c>
      <c r="B45" s="350"/>
      <c r="C45" s="253">
        <f>'прил 3'!P14</f>
        <v>1443.8420000000001</v>
      </c>
      <c r="D45" s="253" t="s">
        <v>190</v>
      </c>
      <c r="E45" s="253" t="s">
        <v>191</v>
      </c>
      <c r="F45" s="253">
        <f>'прил 3'!R14</f>
        <v>1590.6419999999998</v>
      </c>
      <c r="G45" s="253" t="s">
        <v>190</v>
      </c>
      <c r="H45" s="330">
        <f>F45-C45</f>
        <v>146.79999999999973</v>
      </c>
    </row>
    <row r="46" spans="1:8" ht="15.75" x14ac:dyDescent="0.25">
      <c r="A46" s="253" t="s">
        <v>192</v>
      </c>
      <c r="B46" s="253" t="s">
        <v>50</v>
      </c>
      <c r="C46" s="253">
        <f>'прил 3'!K14</f>
        <v>102.8</v>
      </c>
      <c r="D46" s="253" t="s">
        <v>190</v>
      </c>
      <c r="E46" s="253" t="s">
        <v>191</v>
      </c>
      <c r="F46" s="253">
        <f>'прил 3'!M14</f>
        <v>249.6</v>
      </c>
      <c r="G46" s="253" t="s">
        <v>190</v>
      </c>
      <c r="H46" s="330">
        <f>F46-C46</f>
        <v>146.80000000000001</v>
      </c>
    </row>
    <row r="47" spans="1:8" ht="7.5" customHeight="1" x14ac:dyDescent="0.25">
      <c r="A47" s="350"/>
      <c r="B47" s="350"/>
      <c r="C47" s="350"/>
      <c r="D47" s="350"/>
      <c r="E47" s="350"/>
      <c r="F47" s="350"/>
      <c r="G47" s="350"/>
    </row>
    <row r="48" spans="1:8" ht="64.5" customHeight="1" x14ac:dyDescent="0.25">
      <c r="A48" s="352" t="s">
        <v>205</v>
      </c>
      <c r="B48" s="352"/>
      <c r="C48" s="352"/>
      <c r="D48" s="352"/>
      <c r="E48" s="352"/>
      <c r="F48" s="352"/>
      <c r="G48" s="352"/>
    </row>
    <row r="49" spans="1:8" ht="5.25" customHeight="1" x14ac:dyDescent="0.25">
      <c r="A49" s="253"/>
      <c r="B49" s="253"/>
      <c r="C49" s="253"/>
      <c r="D49" s="253"/>
      <c r="E49" s="253"/>
      <c r="F49" s="253"/>
      <c r="G49" s="253"/>
    </row>
    <row r="50" spans="1:8" ht="114.75" customHeight="1" x14ac:dyDescent="0.25">
      <c r="A50" s="352" t="s">
        <v>206</v>
      </c>
      <c r="B50" s="352"/>
      <c r="C50" s="352"/>
      <c r="D50" s="352"/>
      <c r="E50" s="352"/>
      <c r="F50" s="352"/>
      <c r="G50" s="352"/>
    </row>
    <row r="51" spans="1:8" ht="15.75" x14ac:dyDescent="0.25">
      <c r="A51" s="350" t="s">
        <v>193</v>
      </c>
      <c r="B51" s="350"/>
      <c r="C51" s="253">
        <f>'прил 3'!P17</f>
        <v>599.33000000000004</v>
      </c>
      <c r="D51" s="253" t="s">
        <v>190</v>
      </c>
      <c r="E51" s="253" t="s">
        <v>191</v>
      </c>
      <c r="F51" s="253">
        <f>'прил 3'!R17</f>
        <v>616.05000000000007</v>
      </c>
      <c r="G51" s="253" t="s">
        <v>190</v>
      </c>
      <c r="H51" s="330">
        <f>F51-C51</f>
        <v>16.720000000000027</v>
      </c>
    </row>
    <row r="52" spans="1:8" ht="15.75" x14ac:dyDescent="0.25">
      <c r="A52" s="253" t="s">
        <v>192</v>
      </c>
      <c r="B52" s="253" t="s">
        <v>50</v>
      </c>
      <c r="C52" s="331">
        <f>'прил 3'!K17</f>
        <v>53</v>
      </c>
      <c r="D52" s="253" t="s">
        <v>190</v>
      </c>
      <c r="E52" s="253" t="s">
        <v>191</v>
      </c>
      <c r="F52" s="253">
        <f>'прил 3'!M17</f>
        <v>69.720000000000013</v>
      </c>
      <c r="G52" s="253" t="s">
        <v>190</v>
      </c>
      <c r="H52" s="330">
        <f>F52-C52</f>
        <v>16.720000000000013</v>
      </c>
    </row>
    <row r="53" spans="1:8" ht="11.25" customHeight="1" x14ac:dyDescent="0.25">
      <c r="A53" s="350"/>
      <c r="B53" s="350"/>
      <c r="C53" s="350"/>
      <c r="D53" s="350"/>
      <c r="E53" s="350"/>
      <c r="F53" s="350"/>
      <c r="G53" s="350"/>
    </row>
    <row r="54" spans="1:8" ht="61.5" customHeight="1" x14ac:dyDescent="0.25">
      <c r="A54" s="352" t="s">
        <v>207</v>
      </c>
      <c r="B54" s="352"/>
      <c r="C54" s="352"/>
      <c r="D54" s="352"/>
      <c r="E54" s="352"/>
      <c r="F54" s="352"/>
      <c r="G54" s="352"/>
    </row>
    <row r="55" spans="1:8" ht="15.75" x14ac:dyDescent="0.25">
      <c r="A55" s="350" t="s">
        <v>193</v>
      </c>
      <c r="B55" s="350"/>
      <c r="C55" s="253">
        <f>'прил 3'!P17</f>
        <v>599.33000000000004</v>
      </c>
      <c r="D55" s="253" t="s">
        <v>190</v>
      </c>
      <c r="E55" s="253" t="s">
        <v>191</v>
      </c>
      <c r="F55" s="253">
        <f>'прил 3'!R17</f>
        <v>616.05000000000007</v>
      </c>
      <c r="G55" s="253" t="s">
        <v>190</v>
      </c>
      <c r="H55" s="330">
        <f>F55-C55</f>
        <v>16.720000000000027</v>
      </c>
    </row>
    <row r="56" spans="1:8" ht="15.75" x14ac:dyDescent="0.25">
      <c r="A56" s="253" t="s">
        <v>192</v>
      </c>
      <c r="B56" s="253" t="s">
        <v>50</v>
      </c>
      <c r="C56" s="331">
        <f>'прил 3'!K17</f>
        <v>53</v>
      </c>
      <c r="D56" s="253" t="s">
        <v>190</v>
      </c>
      <c r="E56" s="253" t="s">
        <v>191</v>
      </c>
      <c r="F56" s="253">
        <f>'прил 3'!M17</f>
        <v>69.720000000000013</v>
      </c>
      <c r="G56" s="253" t="s">
        <v>190</v>
      </c>
      <c r="H56" s="330">
        <f>F56-C56</f>
        <v>16.720000000000013</v>
      </c>
    </row>
    <row r="57" spans="1:8" ht="9.75" customHeight="1" x14ac:dyDescent="0.25">
      <c r="A57" s="350"/>
      <c r="B57" s="350"/>
      <c r="C57" s="350"/>
      <c r="D57" s="350"/>
      <c r="E57" s="350"/>
      <c r="F57" s="350"/>
      <c r="G57" s="350"/>
    </row>
    <row r="58" spans="1:8" ht="63" customHeight="1" x14ac:dyDescent="0.25">
      <c r="A58" s="352" t="s">
        <v>208</v>
      </c>
      <c r="B58" s="352"/>
      <c r="C58" s="352"/>
      <c r="D58" s="352"/>
      <c r="E58" s="352"/>
      <c r="F58" s="352"/>
      <c r="G58" s="352"/>
    </row>
    <row r="59" spans="1:8" ht="7.5" customHeight="1" x14ac:dyDescent="0.25">
      <c r="A59" s="253"/>
      <c r="B59" s="253"/>
      <c r="C59" s="253"/>
      <c r="D59" s="253"/>
      <c r="E59" s="253"/>
      <c r="F59" s="253"/>
      <c r="G59" s="253"/>
    </row>
    <row r="60" spans="1:8" ht="30" customHeight="1" x14ac:dyDescent="0.25">
      <c r="A60" s="352" t="s">
        <v>209</v>
      </c>
      <c r="B60" s="352"/>
      <c r="C60" s="352"/>
      <c r="D60" s="352"/>
      <c r="E60" s="352"/>
      <c r="F60" s="352"/>
      <c r="G60" s="352"/>
    </row>
    <row r="61" spans="1:8" ht="15.75" x14ac:dyDescent="0.25">
      <c r="A61" s="352"/>
      <c r="B61" s="352"/>
      <c r="C61" s="352"/>
      <c r="D61" s="352"/>
      <c r="E61" s="352"/>
      <c r="F61" s="352"/>
      <c r="G61" s="352"/>
    </row>
    <row r="62" spans="1:8" ht="15.75" x14ac:dyDescent="0.25">
      <c r="A62" s="352" t="s">
        <v>194</v>
      </c>
      <c r="B62" s="352"/>
      <c r="C62" s="352"/>
      <c r="D62" s="352"/>
      <c r="E62" s="352"/>
      <c r="F62" s="352"/>
      <c r="G62" s="352"/>
    </row>
    <row r="63" spans="1:8" x14ac:dyDescent="0.2">
      <c r="A63" s="354"/>
      <c r="B63" s="354"/>
      <c r="C63" s="354"/>
      <c r="D63" s="354"/>
      <c r="E63" s="354"/>
      <c r="F63" s="354"/>
      <c r="G63" s="354"/>
    </row>
  </sheetData>
  <mergeCells count="46">
    <mergeCell ref="A61:G61"/>
    <mergeCell ref="A62:G62"/>
    <mergeCell ref="A63:G63"/>
    <mergeCell ref="A53:G53"/>
    <mergeCell ref="A54:G54"/>
    <mergeCell ref="A55:B55"/>
    <mergeCell ref="A57:G57"/>
    <mergeCell ref="A58:G58"/>
    <mergeCell ref="A60:G60"/>
    <mergeCell ref="A51:B51"/>
    <mergeCell ref="A37:G37"/>
    <mergeCell ref="A38:G38"/>
    <mergeCell ref="A39:G39"/>
    <mergeCell ref="A40:G40"/>
    <mergeCell ref="A41:B41"/>
    <mergeCell ref="A43:G43"/>
    <mergeCell ref="A44:G44"/>
    <mergeCell ref="A45:B45"/>
    <mergeCell ref="A47:G47"/>
    <mergeCell ref="A48:G48"/>
    <mergeCell ref="A50:G50"/>
    <mergeCell ref="A35:B35"/>
    <mergeCell ref="A14:G14"/>
    <mergeCell ref="A16:G16"/>
    <mergeCell ref="A17:B17"/>
    <mergeCell ref="A23:G23"/>
    <mergeCell ref="A24:G24"/>
    <mergeCell ref="A25:G25"/>
    <mergeCell ref="A26:G26"/>
    <mergeCell ref="A27:G27"/>
    <mergeCell ref="A28:B28"/>
    <mergeCell ref="A33:G33"/>
    <mergeCell ref="A34:G34"/>
    <mergeCell ref="E1:G1"/>
    <mergeCell ref="A13:G13"/>
    <mergeCell ref="A2:G2"/>
    <mergeCell ref="A3:G3"/>
    <mergeCell ref="A4:G4"/>
    <mergeCell ref="A5:G5"/>
    <mergeCell ref="A6:G6"/>
    <mergeCell ref="A7:G7"/>
    <mergeCell ref="C8:E8"/>
    <mergeCell ref="F8:G8"/>
    <mergeCell ref="A9:G9"/>
    <mergeCell ref="A10:C10"/>
    <mergeCell ref="A12:G12"/>
  </mergeCells>
  <pageMargins left="0.7" right="0.7" top="0.75" bottom="0.75" header="0.3" footer="0.3"/>
  <pageSetup paperSize="9" scale="93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0"/>
  <sheetViews>
    <sheetView view="pageBreakPreview" zoomScaleNormal="75" zoomScaleSheetLayoutView="100" workbookViewId="0">
      <selection activeCell="G2" sqref="G2:R2"/>
    </sheetView>
  </sheetViews>
  <sheetFormatPr defaultColWidth="9.140625" defaultRowHeight="15.75" outlineLevelCol="1" x14ac:dyDescent="0.25"/>
  <cols>
    <col min="1" max="1" width="18.42578125" style="106" customWidth="1"/>
    <col min="2" max="2" width="21.5703125" style="106" customWidth="1"/>
    <col min="3" max="3" width="22.85546875" style="106" customWidth="1"/>
    <col min="4" max="4" width="6.5703125" style="106" customWidth="1"/>
    <col min="5" max="5" width="7.140625" style="106" customWidth="1"/>
    <col min="6" max="6" width="7.42578125" style="106" customWidth="1"/>
    <col min="7" max="7" width="7.5703125" style="106" customWidth="1"/>
    <col min="8" max="11" width="10.5703125" style="106" customWidth="1"/>
    <col min="12" max="12" width="11.42578125" style="106" customWidth="1"/>
    <col min="13" max="13" width="12.42578125" style="106" customWidth="1"/>
    <col min="14" max="15" width="10.5703125" style="106" customWidth="1"/>
    <col min="16" max="16" width="12" style="106" customWidth="1"/>
    <col min="17" max="17" width="11.7109375" style="106" customWidth="1"/>
    <col min="18" max="18" width="11.85546875" style="106" customWidth="1" outlineLevel="1"/>
    <col min="19" max="20" width="16.140625" style="106" customWidth="1" outlineLevel="1"/>
    <col min="21" max="21" width="9.140625" style="106" outlineLevel="1"/>
    <col min="22" max="22" width="9.140625" style="106"/>
    <col min="23" max="23" width="13.85546875" style="106" bestFit="1" customWidth="1"/>
    <col min="24" max="16384" width="9.140625" style="106"/>
  </cols>
  <sheetData>
    <row r="1" spans="1:23" ht="52.5" customHeight="1" x14ac:dyDescent="0.25">
      <c r="G1" s="391" t="s">
        <v>234</v>
      </c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23" ht="51" customHeight="1" x14ac:dyDescent="0.25">
      <c r="G2" s="391" t="s">
        <v>145</v>
      </c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</row>
    <row r="3" spans="1:23" ht="68.25" customHeight="1" x14ac:dyDescent="0.25">
      <c r="A3" s="399" t="s">
        <v>198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</row>
    <row r="4" spans="1:23" x14ac:dyDescent="0.25">
      <c r="A4" s="107"/>
      <c r="B4" s="107"/>
      <c r="C4" s="107"/>
      <c r="D4" s="107"/>
      <c r="E4" s="90"/>
      <c r="F4" s="90">
        <v>8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23" s="109" customFormat="1" ht="34.5" customHeight="1" x14ac:dyDescent="0.2">
      <c r="A5" s="384" t="s">
        <v>67</v>
      </c>
      <c r="B5" s="387" t="s">
        <v>68</v>
      </c>
      <c r="C5" s="370" t="s">
        <v>69</v>
      </c>
      <c r="D5" s="373" t="s">
        <v>70</v>
      </c>
      <c r="E5" s="374"/>
      <c r="F5" s="374"/>
      <c r="G5" s="375"/>
      <c r="H5" s="381" t="s">
        <v>2</v>
      </c>
      <c r="I5" s="382"/>
      <c r="J5" s="382"/>
      <c r="K5" s="382"/>
      <c r="L5" s="382"/>
      <c r="M5" s="382"/>
      <c r="N5" s="382"/>
      <c r="O5" s="382"/>
      <c r="P5" s="382"/>
      <c r="Q5" s="382"/>
      <c r="R5" s="383"/>
      <c r="S5" s="108"/>
      <c r="T5" s="108"/>
    </row>
    <row r="6" spans="1:23" s="109" customFormat="1" ht="34.5" customHeight="1" x14ac:dyDescent="0.2">
      <c r="A6" s="385"/>
      <c r="B6" s="388"/>
      <c r="C6" s="371"/>
      <c r="D6" s="365" t="s">
        <v>4</v>
      </c>
      <c r="E6" s="376" t="s">
        <v>5</v>
      </c>
      <c r="F6" s="395" t="s">
        <v>6</v>
      </c>
      <c r="G6" s="397" t="s">
        <v>7</v>
      </c>
      <c r="H6" s="367" t="s">
        <v>8</v>
      </c>
      <c r="I6" s="367" t="s">
        <v>9</v>
      </c>
      <c r="J6" s="367" t="s">
        <v>10</v>
      </c>
      <c r="K6" s="369">
        <v>2017</v>
      </c>
      <c r="L6" s="369"/>
      <c r="M6" s="369"/>
      <c r="N6" s="367" t="s">
        <v>118</v>
      </c>
      <c r="O6" s="367" t="s">
        <v>150</v>
      </c>
      <c r="P6" s="392" t="s">
        <v>154</v>
      </c>
      <c r="Q6" s="393"/>
      <c r="R6" s="394"/>
      <c r="S6" s="108"/>
      <c r="T6" s="108"/>
    </row>
    <row r="7" spans="1:23" s="109" customFormat="1" ht="52.5" customHeight="1" x14ac:dyDescent="0.2">
      <c r="A7" s="386"/>
      <c r="B7" s="389"/>
      <c r="C7" s="372"/>
      <c r="D7" s="366"/>
      <c r="E7" s="377"/>
      <c r="F7" s="396"/>
      <c r="G7" s="398"/>
      <c r="H7" s="390"/>
      <c r="I7" s="390"/>
      <c r="J7" s="390"/>
      <c r="K7" s="110" t="s">
        <v>115</v>
      </c>
      <c r="L7" s="111" t="s">
        <v>116</v>
      </c>
      <c r="M7" s="110" t="s">
        <v>117</v>
      </c>
      <c r="N7" s="368"/>
      <c r="O7" s="368"/>
      <c r="P7" s="112" t="s">
        <v>115</v>
      </c>
      <c r="Q7" s="110" t="s">
        <v>116</v>
      </c>
      <c r="R7" s="113" t="s">
        <v>117</v>
      </c>
      <c r="S7" s="108"/>
      <c r="T7" s="108"/>
    </row>
    <row r="8" spans="1:23" ht="47.25" x14ac:dyDescent="0.25">
      <c r="A8" s="378" t="s">
        <v>71</v>
      </c>
      <c r="B8" s="360" t="s">
        <v>197</v>
      </c>
      <c r="C8" s="103" t="s">
        <v>72</v>
      </c>
      <c r="D8" s="114" t="s">
        <v>73</v>
      </c>
      <c r="E8" s="92" t="s">
        <v>73</v>
      </c>
      <c r="F8" s="92" t="s">
        <v>73</v>
      </c>
      <c r="G8" s="93" t="s">
        <v>73</v>
      </c>
      <c r="H8" s="94">
        <f t="shared" ref="H8:N8" si="0">H10</f>
        <v>859.43</v>
      </c>
      <c r="I8" s="94">
        <f t="shared" ref="I8:J8" si="1">I10</f>
        <v>973.47199999999998</v>
      </c>
      <c r="J8" s="94">
        <f t="shared" si="1"/>
        <v>690.9</v>
      </c>
      <c r="K8" s="115">
        <f t="shared" si="0"/>
        <v>418.5</v>
      </c>
      <c r="L8" s="116">
        <f t="shared" si="0"/>
        <v>698.81999999999994</v>
      </c>
      <c r="M8" s="117">
        <f t="shared" si="0"/>
        <v>1117.32</v>
      </c>
      <c r="N8" s="94">
        <f t="shared" si="0"/>
        <v>415.5</v>
      </c>
      <c r="O8" s="94">
        <f>O10</f>
        <v>415.5</v>
      </c>
      <c r="P8" s="115">
        <f>H8+K8+N8+O8+I8+J8</f>
        <v>3773.3020000000001</v>
      </c>
      <c r="Q8" s="116">
        <f>R8-P8</f>
        <v>698.81999999999925</v>
      </c>
      <c r="R8" s="117">
        <f>H8+M8+N8+O8+I8+J8</f>
        <v>4472.1219999999994</v>
      </c>
      <c r="W8" s="118"/>
    </row>
    <row r="9" spans="1:23" x14ac:dyDescent="0.25">
      <c r="A9" s="379"/>
      <c r="B9" s="361"/>
      <c r="C9" s="104" t="s">
        <v>74</v>
      </c>
      <c r="D9" s="119"/>
      <c r="E9" s="96" t="s">
        <v>73</v>
      </c>
      <c r="F9" s="96" t="s">
        <v>73</v>
      </c>
      <c r="G9" s="97" t="s">
        <v>73</v>
      </c>
      <c r="H9" s="98"/>
      <c r="I9" s="98"/>
      <c r="J9" s="98"/>
      <c r="K9" s="120"/>
      <c r="L9" s="121"/>
      <c r="M9" s="122"/>
      <c r="N9" s="98"/>
      <c r="O9" s="98"/>
      <c r="P9" s="120"/>
      <c r="Q9" s="121"/>
      <c r="R9" s="122"/>
      <c r="S9" s="118"/>
      <c r="T9" s="118"/>
    </row>
    <row r="10" spans="1:23" ht="69" customHeight="1" x14ac:dyDescent="0.25">
      <c r="A10" s="380"/>
      <c r="B10" s="362"/>
      <c r="C10" s="105" t="s">
        <v>32</v>
      </c>
      <c r="D10" s="89" t="s">
        <v>39</v>
      </c>
      <c r="E10" s="99" t="s">
        <v>73</v>
      </c>
      <c r="F10" s="99" t="s">
        <v>73</v>
      </c>
      <c r="G10" s="100" t="s">
        <v>73</v>
      </c>
      <c r="H10" s="101">
        <f>H13+H16+H19</f>
        <v>859.43</v>
      </c>
      <c r="I10" s="101">
        <f>I13+I16+I19</f>
        <v>973.47199999999998</v>
      </c>
      <c r="J10" s="101">
        <f>J13+J16+J19</f>
        <v>690.9</v>
      </c>
      <c r="K10" s="123">
        <f>K13+K16+K19</f>
        <v>418.5</v>
      </c>
      <c r="L10" s="124">
        <f>M10-K10</f>
        <v>698.81999999999994</v>
      </c>
      <c r="M10" s="125">
        <f>M13+M16+M19</f>
        <v>1117.32</v>
      </c>
      <c r="N10" s="101">
        <f>N13+N16+N19</f>
        <v>415.5</v>
      </c>
      <c r="O10" s="101">
        <f>O13+O16+O19</f>
        <v>415.5</v>
      </c>
      <c r="P10" s="123">
        <f>H10+K10+N10+O10+I10+J10</f>
        <v>3773.3020000000001</v>
      </c>
      <c r="Q10" s="124">
        <f>R10-P10</f>
        <v>698.81999999999925</v>
      </c>
      <c r="R10" s="125">
        <f>H10+M10+N10+O10+I10+J10</f>
        <v>4472.1219999999994</v>
      </c>
      <c r="S10" s="118"/>
      <c r="T10" s="118"/>
    </row>
    <row r="11" spans="1:23" ht="47.25" x14ac:dyDescent="0.25">
      <c r="A11" s="357" t="s">
        <v>75</v>
      </c>
      <c r="B11" s="360" t="s">
        <v>76</v>
      </c>
      <c r="C11" s="103" t="s">
        <v>77</v>
      </c>
      <c r="D11" s="91"/>
      <c r="E11" s="92" t="s">
        <v>73</v>
      </c>
      <c r="F11" s="92" t="s">
        <v>73</v>
      </c>
      <c r="G11" s="93" t="s">
        <v>73</v>
      </c>
      <c r="H11" s="94">
        <f>H13</f>
        <v>289.2</v>
      </c>
      <c r="I11" s="94">
        <f>I13</f>
        <v>311.64999999999998</v>
      </c>
      <c r="J11" s="94">
        <f>J13</f>
        <v>347.18</v>
      </c>
      <c r="K11" s="115">
        <f>K13</f>
        <v>262.7</v>
      </c>
      <c r="L11" s="116">
        <f>L13</f>
        <v>535.29999999999995</v>
      </c>
      <c r="M11" s="117">
        <f>'благ-во'!K10</f>
        <v>797.99999999999989</v>
      </c>
      <c r="N11" s="94">
        <f>N13</f>
        <v>259.7</v>
      </c>
      <c r="O11" s="94">
        <f>O13</f>
        <v>259.7</v>
      </c>
      <c r="P11" s="115">
        <f>H11+K11+N11+O11+I11+J11</f>
        <v>1730.1299999999999</v>
      </c>
      <c r="Q11" s="116">
        <f>R11-P11</f>
        <v>535.29999999999995</v>
      </c>
      <c r="R11" s="117">
        <f>H11+M11+N11+O11+I11+J11</f>
        <v>2265.4299999999998</v>
      </c>
    </row>
    <row r="12" spans="1:23" x14ac:dyDescent="0.25">
      <c r="A12" s="358"/>
      <c r="B12" s="361"/>
      <c r="C12" s="104" t="s">
        <v>74</v>
      </c>
      <c r="D12" s="95"/>
      <c r="E12" s="96" t="s">
        <v>73</v>
      </c>
      <c r="F12" s="96" t="s">
        <v>73</v>
      </c>
      <c r="G12" s="97" t="s">
        <v>73</v>
      </c>
      <c r="H12" s="98"/>
      <c r="I12" s="98"/>
      <c r="J12" s="98"/>
      <c r="K12" s="120"/>
      <c r="L12" s="121"/>
      <c r="M12" s="122"/>
      <c r="N12" s="98"/>
      <c r="O12" s="98"/>
      <c r="P12" s="120"/>
      <c r="Q12" s="121"/>
      <c r="R12" s="122"/>
    </row>
    <row r="13" spans="1:23" ht="47.25" x14ac:dyDescent="0.25">
      <c r="A13" s="359"/>
      <c r="B13" s="362"/>
      <c r="C13" s="105" t="s">
        <v>32</v>
      </c>
      <c r="D13" s="89" t="s">
        <v>39</v>
      </c>
      <c r="E13" s="99" t="s">
        <v>73</v>
      </c>
      <c r="F13" s="99" t="s">
        <v>73</v>
      </c>
      <c r="G13" s="100" t="s">
        <v>73</v>
      </c>
      <c r="H13" s="101">
        <f>'прил 4'!D13</f>
        <v>289.2</v>
      </c>
      <c r="I13" s="101">
        <f>'прил 4'!E13</f>
        <v>311.64999999999998</v>
      </c>
      <c r="J13" s="101">
        <f>'прил 4'!F13</f>
        <v>347.18</v>
      </c>
      <c r="K13" s="123">
        <v>262.7</v>
      </c>
      <c r="L13" s="124">
        <f>M13-K13</f>
        <v>535.29999999999995</v>
      </c>
      <c r="M13" s="125">
        <f>'благ-во'!K10</f>
        <v>797.99999999999989</v>
      </c>
      <c r="N13" s="102">
        <f>'прил 4'!H18</f>
        <v>259.7</v>
      </c>
      <c r="O13" s="302">
        <f>'прил 4'!I18</f>
        <v>259.7</v>
      </c>
      <c r="P13" s="303">
        <f>H13+K13+N13+O13+I13+J13</f>
        <v>1730.1299999999999</v>
      </c>
      <c r="Q13" s="124">
        <f>R13-P13</f>
        <v>535.29999999999995</v>
      </c>
      <c r="R13" s="125">
        <f>H13+M13+N13+O13+I13+J13</f>
        <v>2265.4299999999998</v>
      </c>
    </row>
    <row r="14" spans="1:23" ht="47.25" x14ac:dyDescent="0.25">
      <c r="A14" s="357" t="s">
        <v>78</v>
      </c>
      <c r="B14" s="360" t="s">
        <v>79</v>
      </c>
      <c r="C14" s="103" t="s">
        <v>77</v>
      </c>
      <c r="D14" s="91"/>
      <c r="E14" s="92" t="s">
        <v>73</v>
      </c>
      <c r="F14" s="92" t="s">
        <v>73</v>
      </c>
      <c r="G14" s="93" t="s">
        <v>73</v>
      </c>
      <c r="H14" s="94">
        <f t="shared" ref="H14:N14" si="2">H16</f>
        <v>281.39</v>
      </c>
      <c r="I14" s="94">
        <f t="shared" ref="I14:J14" si="3">I16</f>
        <v>605.17200000000003</v>
      </c>
      <c r="J14" s="94">
        <f t="shared" si="3"/>
        <v>248.88</v>
      </c>
      <c r="K14" s="115">
        <f t="shared" si="2"/>
        <v>102.8</v>
      </c>
      <c r="L14" s="116">
        <f t="shared" si="2"/>
        <v>146.80000000000001</v>
      </c>
      <c r="M14" s="117">
        <f>'сод ул сети'!K10</f>
        <v>249.6</v>
      </c>
      <c r="N14" s="94">
        <f t="shared" si="2"/>
        <v>102.80000000000001</v>
      </c>
      <c r="O14" s="94">
        <f>O16</f>
        <v>102.80000000000001</v>
      </c>
      <c r="P14" s="115">
        <f>H14+K14+N14+O14+I14+J14</f>
        <v>1443.8420000000001</v>
      </c>
      <c r="Q14" s="116">
        <f>R14-P14</f>
        <v>146.79999999999973</v>
      </c>
      <c r="R14" s="117">
        <f>H14+M14+N14+O14+I14+J14</f>
        <v>1590.6419999999998</v>
      </c>
    </row>
    <row r="15" spans="1:23" x14ac:dyDescent="0.25">
      <c r="A15" s="358"/>
      <c r="B15" s="361"/>
      <c r="C15" s="104" t="s">
        <v>74</v>
      </c>
      <c r="D15" s="95"/>
      <c r="E15" s="96" t="s">
        <v>73</v>
      </c>
      <c r="F15" s="96" t="s">
        <v>73</v>
      </c>
      <c r="G15" s="97" t="s">
        <v>73</v>
      </c>
      <c r="H15" s="98"/>
      <c r="I15" s="98"/>
      <c r="J15" s="98"/>
      <c r="K15" s="120"/>
      <c r="L15" s="121"/>
      <c r="M15" s="122"/>
      <c r="N15" s="98"/>
      <c r="O15" s="98"/>
      <c r="P15" s="120"/>
      <c r="Q15" s="121"/>
      <c r="R15" s="122"/>
    </row>
    <row r="16" spans="1:23" ht="47.25" x14ac:dyDescent="0.25">
      <c r="A16" s="359"/>
      <c r="B16" s="362"/>
      <c r="C16" s="105" t="s">
        <v>32</v>
      </c>
      <c r="D16" s="89" t="s">
        <v>39</v>
      </c>
      <c r="E16" s="99" t="s">
        <v>73</v>
      </c>
      <c r="F16" s="99" t="s">
        <v>73</v>
      </c>
      <c r="G16" s="100" t="s">
        <v>73</v>
      </c>
      <c r="H16" s="101">
        <f>'прил 4'!D19</f>
        <v>281.39</v>
      </c>
      <c r="I16" s="101">
        <f>'прил 4'!E19</f>
        <v>605.17200000000003</v>
      </c>
      <c r="J16" s="101">
        <f>'прил 4'!F19</f>
        <v>248.88</v>
      </c>
      <c r="K16" s="123">
        <v>102.8</v>
      </c>
      <c r="L16" s="124">
        <f>M16-K16</f>
        <v>146.80000000000001</v>
      </c>
      <c r="M16" s="239">
        <f>'сод ул сети'!K10</f>
        <v>249.6</v>
      </c>
      <c r="N16" s="121">
        <f>'прил 4'!H19</f>
        <v>102.80000000000001</v>
      </c>
      <c r="O16" s="121">
        <f>'прил 4'!I19</f>
        <v>102.80000000000001</v>
      </c>
      <c r="P16" s="123">
        <f>H16+K16+N16+O16+I16+J16</f>
        <v>1443.8420000000001</v>
      </c>
      <c r="Q16" s="124">
        <f>R16-P16</f>
        <v>146.79999999999973</v>
      </c>
      <c r="R16" s="125">
        <f>H16+M16+N16+O16+I16+J16</f>
        <v>1590.6419999999998</v>
      </c>
    </row>
    <row r="17" spans="1:18" ht="47.25" x14ac:dyDescent="0.25">
      <c r="A17" s="357" t="s">
        <v>80</v>
      </c>
      <c r="B17" s="360" t="s">
        <v>81</v>
      </c>
      <c r="C17" s="103" t="s">
        <v>77</v>
      </c>
      <c r="D17" s="91"/>
      <c r="E17" s="92" t="s">
        <v>73</v>
      </c>
      <c r="F17" s="92" t="s">
        <v>73</v>
      </c>
      <c r="G17" s="93" t="s">
        <v>73</v>
      </c>
      <c r="H17" s="94">
        <f t="shared" ref="H17:O17" si="4">H19</f>
        <v>288.84000000000003</v>
      </c>
      <c r="I17" s="94">
        <f t="shared" si="4"/>
        <v>56.65</v>
      </c>
      <c r="J17" s="94">
        <f t="shared" si="4"/>
        <v>94.840000000000018</v>
      </c>
      <c r="K17" s="115">
        <f t="shared" si="4"/>
        <v>53</v>
      </c>
      <c r="L17" s="116">
        <f t="shared" si="4"/>
        <v>16.720000000000013</v>
      </c>
      <c r="M17" s="117">
        <f t="shared" si="4"/>
        <v>69.720000000000013</v>
      </c>
      <c r="N17" s="94">
        <f t="shared" si="4"/>
        <v>53</v>
      </c>
      <c r="O17" s="94">
        <f t="shared" si="4"/>
        <v>53</v>
      </c>
      <c r="P17" s="115">
        <f>H17+K17+N17+O17+I17+J17</f>
        <v>599.33000000000004</v>
      </c>
      <c r="Q17" s="116">
        <f>R17-P17</f>
        <v>16.720000000000027</v>
      </c>
      <c r="R17" s="117">
        <f>H17+M17+N17+O17+I17+J17</f>
        <v>616.05000000000007</v>
      </c>
    </row>
    <row r="18" spans="1:18" x14ac:dyDescent="0.25">
      <c r="A18" s="358"/>
      <c r="B18" s="361"/>
      <c r="C18" s="104" t="s">
        <v>74</v>
      </c>
      <c r="D18" s="95"/>
      <c r="E18" s="96" t="s">
        <v>73</v>
      </c>
      <c r="F18" s="96" t="s">
        <v>73</v>
      </c>
      <c r="G18" s="97" t="s">
        <v>73</v>
      </c>
      <c r="H18" s="98"/>
      <c r="I18" s="98"/>
      <c r="J18" s="98"/>
      <c r="K18" s="120"/>
      <c r="L18" s="121"/>
      <c r="M18" s="122"/>
      <c r="N18" s="238"/>
      <c r="O18" s="238"/>
      <c r="P18" s="120"/>
      <c r="Q18" s="121"/>
      <c r="R18" s="122"/>
    </row>
    <row r="19" spans="1:18" ht="47.25" x14ac:dyDescent="0.25">
      <c r="A19" s="359"/>
      <c r="B19" s="362"/>
      <c r="C19" s="105" t="s">
        <v>32</v>
      </c>
      <c r="D19" s="89" t="s">
        <v>39</v>
      </c>
      <c r="E19" s="99" t="s">
        <v>73</v>
      </c>
      <c r="F19" s="99" t="s">
        <v>73</v>
      </c>
      <c r="G19" s="100" t="s">
        <v>73</v>
      </c>
      <c r="H19" s="101">
        <f>'прил 4'!D24</f>
        <v>288.84000000000003</v>
      </c>
      <c r="I19" s="101">
        <f>'прил 4'!E24</f>
        <v>56.65</v>
      </c>
      <c r="J19" s="101">
        <f>'прил 4'!F24</f>
        <v>94.840000000000018</v>
      </c>
      <c r="K19" s="123">
        <v>53</v>
      </c>
      <c r="L19" s="124">
        <f>M19-K19</f>
        <v>16.720000000000013</v>
      </c>
      <c r="M19" s="239">
        <f>'прил 4'!G24</f>
        <v>69.720000000000013</v>
      </c>
      <c r="N19" s="121">
        <f>'прил 4'!H24</f>
        <v>53</v>
      </c>
      <c r="O19" s="121">
        <f>'прил 4'!I24</f>
        <v>53</v>
      </c>
      <c r="P19" s="123">
        <f>H19+K19+N19+O19+I19+J19</f>
        <v>599.33000000000004</v>
      </c>
      <c r="Q19" s="124">
        <f>R19-P19</f>
        <v>16.720000000000027</v>
      </c>
      <c r="R19" s="125">
        <f>H19+M19+N19+O19+I19+J19</f>
        <v>616.05000000000007</v>
      </c>
    </row>
    <row r="20" spans="1:18" x14ac:dyDescent="0.25">
      <c r="A20" s="10"/>
      <c r="B20" s="10"/>
      <c r="C20" s="10"/>
      <c r="D20" s="14"/>
      <c r="E20" s="126"/>
      <c r="F20" s="126"/>
      <c r="G20" s="126"/>
      <c r="H20" s="127"/>
      <c r="I20" s="127"/>
      <c r="J20" s="127"/>
      <c r="K20" s="127"/>
      <c r="L20" s="127"/>
      <c r="M20" s="127"/>
      <c r="N20" s="127"/>
      <c r="O20" s="127"/>
      <c r="P20" s="127"/>
    </row>
    <row r="21" spans="1:18" x14ac:dyDescent="0.25">
      <c r="A21" s="10"/>
      <c r="B21" s="10"/>
      <c r="C21" s="10"/>
      <c r="D21" s="14"/>
      <c r="E21" s="126"/>
      <c r="F21" s="126"/>
      <c r="G21" s="126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8" x14ac:dyDescent="0.25">
      <c r="A22" s="10"/>
      <c r="B22" s="10"/>
      <c r="C22" s="10"/>
      <c r="D22" s="14"/>
      <c r="E22" s="126"/>
      <c r="F22" s="126"/>
      <c r="G22" s="126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8" x14ac:dyDescent="0.25">
      <c r="A23" s="10"/>
      <c r="B23" s="10"/>
      <c r="C23" s="10"/>
      <c r="D23" s="14"/>
      <c r="E23" s="126"/>
      <c r="F23" s="126"/>
      <c r="G23" s="126"/>
      <c r="H23" s="127"/>
      <c r="I23" s="127"/>
      <c r="J23" s="127"/>
      <c r="K23" s="127"/>
      <c r="L23" s="127"/>
      <c r="M23" s="127"/>
      <c r="N23" s="127"/>
      <c r="O23" s="127"/>
      <c r="P23" s="127"/>
    </row>
    <row r="24" spans="1:18" x14ac:dyDescent="0.25">
      <c r="A24" s="10"/>
      <c r="B24" s="10"/>
      <c r="C24" s="10"/>
      <c r="D24" s="14"/>
      <c r="E24" s="126"/>
      <c r="F24" s="126"/>
      <c r="G24" s="126"/>
      <c r="H24" s="127"/>
      <c r="I24" s="127"/>
      <c r="J24" s="127"/>
      <c r="K24" s="127"/>
      <c r="L24" s="127"/>
      <c r="M24" s="127"/>
      <c r="N24" s="127"/>
      <c r="O24" s="127"/>
      <c r="P24" s="127"/>
    </row>
    <row r="25" spans="1:18" x14ac:dyDescent="0.25">
      <c r="A25" s="10"/>
      <c r="B25" s="10"/>
      <c r="C25" s="10"/>
      <c r="D25" s="14"/>
      <c r="E25" s="126"/>
      <c r="F25" s="126"/>
      <c r="G25" s="126"/>
      <c r="H25" s="127"/>
      <c r="I25" s="127"/>
      <c r="J25" s="127"/>
      <c r="K25" s="127"/>
      <c r="L25" s="127"/>
      <c r="M25" s="127"/>
      <c r="N25" s="127"/>
      <c r="O25" s="127"/>
      <c r="P25" s="127"/>
    </row>
    <row r="26" spans="1:18" s="128" customFormat="1" ht="51.75" customHeight="1" x14ac:dyDescent="0.2">
      <c r="A26" s="363"/>
      <c r="B26" s="363"/>
      <c r="C26" s="363"/>
      <c r="D26" s="363"/>
      <c r="N26" s="364"/>
      <c r="O26" s="364"/>
      <c r="P26" s="364"/>
    </row>
    <row r="27" spans="1:18" s="3" customFormat="1" ht="31.5" hidden="1" x14ac:dyDescent="0.2">
      <c r="A27" s="355" t="s">
        <v>82</v>
      </c>
      <c r="B27" s="355"/>
      <c r="C27" s="355"/>
      <c r="D27" s="355"/>
      <c r="E27" s="356"/>
      <c r="F27" s="356"/>
      <c r="G27" s="356"/>
      <c r="H27" s="15"/>
      <c r="I27" s="15"/>
      <c r="J27" s="15"/>
      <c r="K27" s="15"/>
      <c r="L27" s="15"/>
      <c r="M27" s="15"/>
      <c r="P27" s="3" t="s">
        <v>83</v>
      </c>
    </row>
    <row r="28" spans="1:18" hidden="1" x14ac:dyDescent="0.25"/>
    <row r="29" spans="1:18" hidden="1" x14ac:dyDescent="0.25"/>
    <row r="30" spans="1:18" hidden="1" x14ac:dyDescent="0.25"/>
  </sheetData>
  <mergeCells count="31">
    <mergeCell ref="G1:R1"/>
    <mergeCell ref="G2:R2"/>
    <mergeCell ref="P6:R6"/>
    <mergeCell ref="F6:F7"/>
    <mergeCell ref="G6:G7"/>
    <mergeCell ref="H6:H7"/>
    <mergeCell ref="A3:P3"/>
    <mergeCell ref="J6:J7"/>
    <mergeCell ref="N26:P26"/>
    <mergeCell ref="A11:A13"/>
    <mergeCell ref="B11:B13"/>
    <mergeCell ref="D6:D7"/>
    <mergeCell ref="N6:N7"/>
    <mergeCell ref="K6:M6"/>
    <mergeCell ref="C5:C7"/>
    <mergeCell ref="D5:G5"/>
    <mergeCell ref="E6:E7"/>
    <mergeCell ref="A8:A10"/>
    <mergeCell ref="B8:B10"/>
    <mergeCell ref="O6:O7"/>
    <mergeCell ref="H5:R5"/>
    <mergeCell ref="A5:A7"/>
    <mergeCell ref="B5:B7"/>
    <mergeCell ref="I6:I7"/>
    <mergeCell ref="A27:D27"/>
    <mergeCell ref="E27:G27"/>
    <mergeCell ref="A14:A16"/>
    <mergeCell ref="B14:B16"/>
    <mergeCell ref="A17:A19"/>
    <mergeCell ref="B17:B19"/>
    <mergeCell ref="A26:D26"/>
  </mergeCells>
  <phoneticPr fontId="9" type="noConversion"/>
  <pageMargins left="0.23" right="0.14000000000000001" top="0.38" bottom="0.28999999999999998" header="0.23" footer="0.15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29"/>
  <sheetViews>
    <sheetView view="pageBreakPreview" zoomScaleNormal="100" workbookViewId="0">
      <selection activeCell="N5" sqref="N5"/>
    </sheetView>
  </sheetViews>
  <sheetFormatPr defaultRowHeight="12.75" x14ac:dyDescent="0.2"/>
  <cols>
    <col min="1" max="1" width="16" style="16" customWidth="1"/>
    <col min="2" max="2" width="32.5703125" style="16" customWidth="1"/>
    <col min="3" max="3" width="22.42578125" style="17" customWidth="1"/>
    <col min="4" max="9" width="12" style="16" customWidth="1"/>
    <col min="10" max="10" width="13.42578125" style="16" customWidth="1"/>
    <col min="11" max="22" width="9.140625" style="19" customWidth="1"/>
  </cols>
  <sheetData>
    <row r="1" spans="1:12" ht="62.25" customHeight="1" x14ac:dyDescent="0.2">
      <c r="C1" s="391" t="s">
        <v>235</v>
      </c>
      <c r="D1" s="391"/>
      <c r="E1" s="391"/>
      <c r="F1" s="391"/>
      <c r="G1" s="391"/>
      <c r="H1" s="391"/>
      <c r="I1" s="391"/>
      <c r="J1" s="391"/>
      <c r="K1" s="18"/>
    </row>
    <row r="2" spans="1:12" ht="43.5" customHeight="1" x14ac:dyDescent="0.2">
      <c r="C2" s="391" t="s">
        <v>147</v>
      </c>
      <c r="D2" s="391"/>
      <c r="E2" s="391"/>
      <c r="F2" s="391"/>
      <c r="G2" s="391"/>
      <c r="H2" s="391"/>
      <c r="I2" s="391"/>
      <c r="J2" s="391"/>
    </row>
    <row r="3" spans="1:12" ht="29.25" customHeight="1" x14ac:dyDescent="0.2"/>
    <row r="4" spans="1:12" ht="28.5" customHeight="1" x14ac:dyDescent="0.2">
      <c r="A4" s="403" t="s">
        <v>84</v>
      </c>
      <c r="B4" s="403"/>
      <c r="C4" s="403"/>
      <c r="D4" s="403"/>
      <c r="E4" s="403"/>
      <c r="F4" s="403"/>
      <c r="G4" s="403"/>
      <c r="H4" s="403"/>
      <c r="I4" s="403"/>
      <c r="J4" s="403"/>
    </row>
    <row r="6" spans="1:12" ht="24" customHeight="1" x14ac:dyDescent="0.2">
      <c r="A6" s="404" t="s">
        <v>85</v>
      </c>
      <c r="B6" s="406" t="s">
        <v>86</v>
      </c>
      <c r="C6" s="406" t="s">
        <v>87</v>
      </c>
      <c r="D6" s="411" t="s">
        <v>88</v>
      </c>
      <c r="E6" s="412"/>
      <c r="F6" s="412"/>
      <c r="G6" s="412"/>
      <c r="H6" s="412"/>
      <c r="I6" s="412"/>
      <c r="J6" s="413"/>
    </row>
    <row r="7" spans="1:12" ht="25.5" customHeight="1" thickBot="1" x14ac:dyDescent="0.25">
      <c r="A7" s="405"/>
      <c r="B7" s="407"/>
      <c r="C7" s="407"/>
      <c r="D7" s="20" t="s">
        <v>8</v>
      </c>
      <c r="E7" s="20" t="s">
        <v>9</v>
      </c>
      <c r="F7" s="20" t="s">
        <v>10</v>
      </c>
      <c r="G7" s="20" t="s">
        <v>50</v>
      </c>
      <c r="H7" s="20" t="s">
        <v>118</v>
      </c>
      <c r="I7" s="214" t="s">
        <v>150</v>
      </c>
      <c r="J7" s="20" t="s">
        <v>89</v>
      </c>
    </row>
    <row r="8" spans="1:12" ht="16.5" customHeight="1" x14ac:dyDescent="0.2">
      <c r="A8" s="400" t="s">
        <v>71</v>
      </c>
      <c r="B8" s="414" t="s">
        <v>126</v>
      </c>
      <c r="C8" s="146" t="s">
        <v>90</v>
      </c>
      <c r="D8" s="142">
        <f t="shared" ref="D8:I8" si="0">D12+D11+D10</f>
        <v>859.43</v>
      </c>
      <c r="E8" s="142">
        <f t="shared" si="0"/>
        <v>973.47199999999998</v>
      </c>
      <c r="F8" s="142">
        <f t="shared" si="0"/>
        <v>690.9</v>
      </c>
      <c r="G8" s="142">
        <f t="shared" si="0"/>
        <v>1117.32</v>
      </c>
      <c r="H8" s="142">
        <f t="shared" si="0"/>
        <v>415.5</v>
      </c>
      <c r="I8" s="142">
        <f t="shared" si="0"/>
        <v>415.5</v>
      </c>
      <c r="J8" s="142">
        <f>D8+E8+F8+G8+H8+I8</f>
        <v>4472.1220000000003</v>
      </c>
      <c r="K8" s="21"/>
    </row>
    <row r="9" spans="1:12" ht="16.5" customHeight="1" x14ac:dyDescent="0.2">
      <c r="A9" s="401"/>
      <c r="B9" s="415"/>
      <c r="C9" s="141" t="s">
        <v>91</v>
      </c>
      <c r="D9" s="136"/>
      <c r="E9" s="136"/>
      <c r="F9" s="136"/>
      <c r="G9" s="136"/>
      <c r="H9" s="136"/>
      <c r="I9" s="136"/>
      <c r="J9" s="136">
        <f t="shared" ref="J9:J27" si="1">D9+E9+F9+G9+H9</f>
        <v>0</v>
      </c>
    </row>
    <row r="10" spans="1:12" ht="16.5" customHeight="1" x14ac:dyDescent="0.2">
      <c r="A10" s="401"/>
      <c r="B10" s="415"/>
      <c r="C10" s="141" t="s">
        <v>92</v>
      </c>
      <c r="D10" s="136">
        <f t="shared" ref="D10:I10" si="2">D16+D21+D26</f>
        <v>180.5</v>
      </c>
      <c r="E10" s="136">
        <f t="shared" si="2"/>
        <v>518.77</v>
      </c>
      <c r="F10" s="136">
        <f t="shared" si="2"/>
        <v>0</v>
      </c>
      <c r="G10" s="136">
        <f t="shared" si="2"/>
        <v>0</v>
      </c>
      <c r="H10" s="136">
        <f t="shared" si="2"/>
        <v>0</v>
      </c>
      <c r="I10" s="136">
        <f t="shared" si="2"/>
        <v>0</v>
      </c>
      <c r="J10" s="136">
        <f t="shared" si="1"/>
        <v>699.27</v>
      </c>
      <c r="L10" s="22"/>
    </row>
    <row r="11" spans="1:12" ht="16.5" customHeight="1" x14ac:dyDescent="0.2">
      <c r="A11" s="401"/>
      <c r="B11" s="416"/>
      <c r="C11" s="138" t="s">
        <v>93</v>
      </c>
      <c r="D11" s="136"/>
      <c r="E11" s="136"/>
      <c r="F11" s="136"/>
      <c r="G11" s="136"/>
      <c r="H11" s="152"/>
      <c r="I11" s="152"/>
      <c r="J11" s="136">
        <f t="shared" si="1"/>
        <v>0</v>
      </c>
      <c r="L11" s="22"/>
    </row>
    <row r="12" spans="1:12" ht="16.5" customHeight="1" thickBot="1" x14ac:dyDescent="0.25">
      <c r="A12" s="402"/>
      <c r="B12" s="417"/>
      <c r="C12" s="88" t="s">
        <v>94</v>
      </c>
      <c r="D12" s="129">
        <f t="shared" ref="D12:I12" si="3">D18+D23+D28</f>
        <v>678.93</v>
      </c>
      <c r="E12" s="129">
        <f t="shared" si="3"/>
        <v>454.702</v>
      </c>
      <c r="F12" s="129">
        <f t="shared" si="3"/>
        <v>690.9</v>
      </c>
      <c r="G12" s="129">
        <f t="shared" si="3"/>
        <v>1117.32</v>
      </c>
      <c r="H12" s="129">
        <f t="shared" si="3"/>
        <v>415.5</v>
      </c>
      <c r="I12" s="129">
        <f t="shared" si="3"/>
        <v>415.5</v>
      </c>
      <c r="J12" s="136">
        <f>D12+E12+F12+G12+H12+I12</f>
        <v>3772.8519999999999</v>
      </c>
      <c r="L12" s="22"/>
    </row>
    <row r="13" spans="1:12" ht="12.75" customHeight="1" x14ac:dyDescent="0.2">
      <c r="A13" s="400" t="s">
        <v>95</v>
      </c>
      <c r="B13" s="400" t="s">
        <v>30</v>
      </c>
      <c r="C13" s="87" t="s">
        <v>90</v>
      </c>
      <c r="D13" s="142">
        <f>'благ-во'!H10</f>
        <v>289.2</v>
      </c>
      <c r="E13" s="142">
        <f>'благ-во'!I10</f>
        <v>311.64999999999998</v>
      </c>
      <c r="F13" s="142">
        <f>'благ-во'!J10</f>
        <v>347.18</v>
      </c>
      <c r="G13" s="142">
        <f>'благ-во'!K10</f>
        <v>797.99999999999989</v>
      </c>
      <c r="H13" s="142">
        <f>'благ-во'!L10</f>
        <v>259.7</v>
      </c>
      <c r="I13" s="142">
        <f>'благ-во'!M10</f>
        <v>259.7</v>
      </c>
      <c r="J13" s="142">
        <f>D13+E13+F13+G13+H13+I13</f>
        <v>2265.4299999999998</v>
      </c>
      <c r="L13" s="22"/>
    </row>
    <row r="14" spans="1:12" ht="12.75" customHeight="1" x14ac:dyDescent="0.2">
      <c r="A14" s="401"/>
      <c r="B14" s="401"/>
      <c r="C14" s="140" t="s">
        <v>91</v>
      </c>
      <c r="D14" s="136"/>
      <c r="E14" s="136"/>
      <c r="F14" s="136"/>
      <c r="G14" s="136"/>
      <c r="H14" s="136"/>
      <c r="I14" s="136"/>
      <c r="J14" s="136">
        <f t="shared" si="1"/>
        <v>0</v>
      </c>
      <c r="L14" s="22"/>
    </row>
    <row r="15" spans="1:12" ht="12.75" customHeight="1" x14ac:dyDescent="0.2">
      <c r="A15" s="401"/>
      <c r="B15" s="401"/>
      <c r="C15" s="141" t="s">
        <v>92</v>
      </c>
      <c r="D15" s="136"/>
      <c r="E15" s="136"/>
      <c r="F15" s="136"/>
      <c r="G15" s="136"/>
      <c r="H15" s="136"/>
      <c r="I15" s="136"/>
      <c r="J15" s="136">
        <f t="shared" si="1"/>
        <v>0</v>
      </c>
    </row>
    <row r="16" spans="1:12" ht="12.75" customHeight="1" x14ac:dyDescent="0.2">
      <c r="A16" s="401"/>
      <c r="B16" s="401"/>
      <c r="C16" s="141" t="s">
        <v>96</v>
      </c>
      <c r="D16" s="136"/>
      <c r="E16" s="136"/>
      <c r="F16" s="136"/>
      <c r="G16" s="136"/>
      <c r="H16" s="136"/>
      <c r="I16" s="136"/>
      <c r="J16" s="136">
        <f t="shared" si="1"/>
        <v>0</v>
      </c>
    </row>
    <row r="17" spans="1:10" ht="12.75" customHeight="1" x14ac:dyDescent="0.2">
      <c r="A17" s="401"/>
      <c r="B17" s="401"/>
      <c r="C17" s="141" t="s">
        <v>93</v>
      </c>
      <c r="D17" s="136"/>
      <c r="E17" s="136"/>
      <c r="F17" s="136"/>
      <c r="G17" s="136"/>
      <c r="H17" s="136"/>
      <c r="I17" s="136"/>
      <c r="J17" s="136">
        <f t="shared" si="1"/>
        <v>0</v>
      </c>
    </row>
    <row r="18" spans="1:10" ht="12.75" customHeight="1" thickBot="1" x14ac:dyDescent="0.25">
      <c r="A18" s="402"/>
      <c r="B18" s="402"/>
      <c r="C18" s="88" t="s">
        <v>94</v>
      </c>
      <c r="D18" s="129">
        <f t="shared" ref="D18:I18" si="4">D13-D15-D16-D17</f>
        <v>289.2</v>
      </c>
      <c r="E18" s="129">
        <f t="shared" si="4"/>
        <v>311.64999999999998</v>
      </c>
      <c r="F18" s="129">
        <f t="shared" si="4"/>
        <v>347.18</v>
      </c>
      <c r="G18" s="129">
        <f t="shared" si="4"/>
        <v>797.99999999999989</v>
      </c>
      <c r="H18" s="129">
        <f t="shared" si="4"/>
        <v>259.7</v>
      </c>
      <c r="I18" s="129">
        <f t="shared" si="4"/>
        <v>259.7</v>
      </c>
      <c r="J18" s="136">
        <f>D18+E18+F18+G18+H18+I18</f>
        <v>2265.4299999999998</v>
      </c>
    </row>
    <row r="19" spans="1:10" ht="12.75" customHeight="1" x14ac:dyDescent="0.2">
      <c r="A19" s="400" t="s">
        <v>95</v>
      </c>
      <c r="B19" s="400" t="s">
        <v>97</v>
      </c>
      <c r="C19" s="130" t="s">
        <v>90</v>
      </c>
      <c r="D19" s="142">
        <f>'сод ул сети'!H10</f>
        <v>281.39</v>
      </c>
      <c r="E19" s="142">
        <f>'сод ул сети'!I10</f>
        <v>605.17200000000003</v>
      </c>
      <c r="F19" s="131">
        <f>'сод ул сети'!J10</f>
        <v>248.88</v>
      </c>
      <c r="G19" s="142">
        <f>'сод ул сети'!K10</f>
        <v>249.6</v>
      </c>
      <c r="H19" s="142">
        <f>'сод ул сети'!L10</f>
        <v>102.80000000000001</v>
      </c>
      <c r="I19" s="142">
        <f>'сод ул сети'!M10</f>
        <v>102.80000000000001</v>
      </c>
      <c r="J19" s="145">
        <f>D19+E19+F19+G19+H19+I19</f>
        <v>1590.6419999999998</v>
      </c>
    </row>
    <row r="20" spans="1:10" ht="12.75" customHeight="1" x14ac:dyDescent="0.2">
      <c r="A20" s="401"/>
      <c r="B20" s="401"/>
      <c r="C20" s="140" t="s">
        <v>91</v>
      </c>
      <c r="D20" s="143"/>
      <c r="E20" s="143"/>
      <c r="F20" s="136"/>
      <c r="G20" s="136"/>
      <c r="H20" s="136"/>
      <c r="I20" s="136"/>
      <c r="J20" s="136">
        <f t="shared" si="1"/>
        <v>0</v>
      </c>
    </row>
    <row r="21" spans="1:10" ht="12.75" customHeight="1" x14ac:dyDescent="0.2">
      <c r="A21" s="401"/>
      <c r="B21" s="401"/>
      <c r="C21" s="140" t="s">
        <v>92</v>
      </c>
      <c r="D21" s="135">
        <v>35.5</v>
      </c>
      <c r="E21" s="136">
        <v>518.77</v>
      </c>
      <c r="F21" s="136"/>
      <c r="G21" s="136"/>
      <c r="H21" s="136"/>
      <c r="I21" s="136"/>
      <c r="J21" s="136">
        <f t="shared" si="1"/>
        <v>554.27</v>
      </c>
    </row>
    <row r="22" spans="1:10" ht="12.75" customHeight="1" x14ac:dyDescent="0.2">
      <c r="A22" s="401"/>
      <c r="B22" s="401"/>
      <c r="C22" s="141" t="s">
        <v>93</v>
      </c>
      <c r="D22" s="136"/>
      <c r="E22" s="143"/>
      <c r="F22" s="136"/>
      <c r="G22" s="136"/>
      <c r="H22" s="136"/>
      <c r="I22" s="136"/>
      <c r="J22" s="136">
        <f t="shared" si="1"/>
        <v>0</v>
      </c>
    </row>
    <row r="23" spans="1:10" ht="12.75" customHeight="1" thickBot="1" x14ac:dyDescent="0.25">
      <c r="A23" s="402"/>
      <c r="B23" s="402"/>
      <c r="C23" s="88" t="s">
        <v>94</v>
      </c>
      <c r="D23" s="129">
        <f t="shared" ref="D23:I23" si="5">D19-D21</f>
        <v>245.89</v>
      </c>
      <c r="E23" s="144">
        <f t="shared" si="5"/>
        <v>86.402000000000044</v>
      </c>
      <c r="F23" s="129">
        <f t="shared" si="5"/>
        <v>248.88</v>
      </c>
      <c r="G23" s="129">
        <f t="shared" si="5"/>
        <v>249.6</v>
      </c>
      <c r="H23" s="129">
        <f t="shared" si="5"/>
        <v>102.80000000000001</v>
      </c>
      <c r="I23" s="129">
        <f t="shared" si="5"/>
        <v>102.80000000000001</v>
      </c>
      <c r="J23" s="144">
        <f>D23+E23+F23+G23+H23+I23</f>
        <v>1036.3720000000001</v>
      </c>
    </row>
    <row r="24" spans="1:10" ht="12.75" customHeight="1" x14ac:dyDescent="0.2">
      <c r="A24" s="400" t="s">
        <v>95</v>
      </c>
      <c r="B24" s="400" t="s">
        <v>23</v>
      </c>
      <c r="C24" s="130" t="s">
        <v>90</v>
      </c>
      <c r="D24" s="131">
        <f>безопасность!H11</f>
        <v>288.84000000000003</v>
      </c>
      <c r="E24" s="131">
        <f>безопасность!I11</f>
        <v>56.65</v>
      </c>
      <c r="F24" s="131">
        <f>безопасность!J11</f>
        <v>94.840000000000018</v>
      </c>
      <c r="G24" s="131">
        <f>безопасность!K11</f>
        <v>69.720000000000013</v>
      </c>
      <c r="H24" s="132">
        <f>безопасность!L11</f>
        <v>53</v>
      </c>
      <c r="I24" s="132">
        <f>безопасность!M11</f>
        <v>53</v>
      </c>
      <c r="J24" s="132">
        <f>D24+E24+F24+G24+H24+I24</f>
        <v>616.05000000000007</v>
      </c>
    </row>
    <row r="25" spans="1:10" ht="12.75" customHeight="1" x14ac:dyDescent="0.2">
      <c r="A25" s="401"/>
      <c r="B25" s="410"/>
      <c r="C25" s="138" t="s">
        <v>91</v>
      </c>
      <c r="D25" s="135"/>
      <c r="E25" s="136"/>
      <c r="F25" s="135"/>
      <c r="G25" s="135"/>
      <c r="H25" s="153"/>
      <c r="I25" s="153"/>
      <c r="J25" s="139">
        <f t="shared" si="1"/>
        <v>0</v>
      </c>
    </row>
    <row r="26" spans="1:10" ht="12.75" customHeight="1" x14ac:dyDescent="0.2">
      <c r="A26" s="401"/>
      <c r="B26" s="410"/>
      <c r="C26" s="137" t="s">
        <v>92</v>
      </c>
      <c r="D26" s="136">
        <v>145</v>
      </c>
      <c r="E26" s="134"/>
      <c r="F26" s="136"/>
      <c r="G26" s="136"/>
      <c r="H26" s="152"/>
      <c r="I26" s="152"/>
      <c r="J26" s="139">
        <f t="shared" si="1"/>
        <v>145</v>
      </c>
    </row>
    <row r="27" spans="1:10" ht="12.75" customHeight="1" x14ac:dyDescent="0.2">
      <c r="A27" s="401"/>
      <c r="B27" s="401"/>
      <c r="C27" s="133" t="s">
        <v>93</v>
      </c>
      <c r="D27" s="134"/>
      <c r="E27" s="134"/>
      <c r="F27" s="134"/>
      <c r="G27" s="134"/>
      <c r="H27" s="134"/>
      <c r="I27" s="134"/>
      <c r="J27" s="139">
        <f t="shared" si="1"/>
        <v>0</v>
      </c>
    </row>
    <row r="28" spans="1:10" ht="12.75" customHeight="1" thickBot="1" x14ac:dyDescent="0.25">
      <c r="A28" s="402"/>
      <c r="B28" s="402"/>
      <c r="C28" s="88" t="s">
        <v>94</v>
      </c>
      <c r="D28" s="129">
        <f t="shared" ref="D28:I28" si="6">D24-D26</f>
        <v>143.84000000000003</v>
      </c>
      <c r="E28" s="129">
        <f t="shared" si="6"/>
        <v>56.65</v>
      </c>
      <c r="F28" s="129">
        <f t="shared" si="6"/>
        <v>94.840000000000018</v>
      </c>
      <c r="G28" s="129">
        <f t="shared" si="6"/>
        <v>69.720000000000013</v>
      </c>
      <c r="H28" s="144">
        <f t="shared" si="6"/>
        <v>53</v>
      </c>
      <c r="I28" s="144">
        <f t="shared" si="6"/>
        <v>53</v>
      </c>
      <c r="J28" s="154">
        <f>D28+E28+F28+G28+H28+I28</f>
        <v>471.05000000000007</v>
      </c>
    </row>
    <row r="29" spans="1:10" x14ac:dyDescent="0.2">
      <c r="A29" s="408"/>
      <c r="B29" s="408"/>
      <c r="C29" s="408"/>
      <c r="D29" s="23"/>
      <c r="E29" s="409"/>
      <c r="F29" s="409"/>
      <c r="G29" s="409"/>
      <c r="H29" s="409"/>
      <c r="I29" s="409"/>
      <c r="J29" s="409"/>
    </row>
  </sheetData>
  <mergeCells count="17">
    <mergeCell ref="C1:J1"/>
    <mergeCell ref="C2:J2"/>
    <mergeCell ref="B8:B12"/>
    <mergeCell ref="A29:C29"/>
    <mergeCell ref="E29:J29"/>
    <mergeCell ref="A19:A23"/>
    <mergeCell ref="B19:B23"/>
    <mergeCell ref="A24:A28"/>
    <mergeCell ref="B24:B28"/>
    <mergeCell ref="A13:A18"/>
    <mergeCell ref="B13:B18"/>
    <mergeCell ref="A8:A12"/>
    <mergeCell ref="A4:J4"/>
    <mergeCell ref="A6:A7"/>
    <mergeCell ref="B6:B7"/>
    <mergeCell ref="C6:C7"/>
    <mergeCell ref="D6:J6"/>
  </mergeCells>
  <phoneticPr fontId="9" type="noConversion"/>
  <pageMargins left="0.14000000000000001" right="0.14000000000000001" top="0.34" bottom="0.25" header="0.15" footer="0.15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P45"/>
  <sheetViews>
    <sheetView tabSelected="1" topLeftCell="A31" zoomScaleNormal="100" zoomScaleSheetLayoutView="90" workbookViewId="0">
      <selection activeCell="G2" sqref="G2:O2"/>
    </sheetView>
  </sheetViews>
  <sheetFormatPr defaultColWidth="8.85546875" defaultRowHeight="15.75" x14ac:dyDescent="0.2"/>
  <cols>
    <col min="1" max="1" width="7.5703125" style="4" customWidth="1"/>
    <col min="2" max="2" width="36" style="3" customWidth="1"/>
    <col min="3" max="3" width="10.42578125" style="3" customWidth="1"/>
    <col min="4" max="5" width="9.140625" style="3" customWidth="1"/>
    <col min="6" max="6" width="15.140625" style="3" customWidth="1"/>
    <col min="7" max="7" width="9.140625" style="3" customWidth="1"/>
    <col min="8" max="8" width="10.42578125" style="3" customWidth="1"/>
    <col min="9" max="9" width="11.42578125" style="3" customWidth="1"/>
    <col min="10" max="10" width="11.5703125" style="3" customWidth="1"/>
    <col min="11" max="13" width="10.140625" style="3" customWidth="1"/>
    <col min="14" max="14" width="15" style="3" customWidth="1"/>
    <col min="15" max="15" width="39.5703125" style="3" customWidth="1"/>
    <col min="16" max="16384" width="8.85546875" style="155"/>
  </cols>
  <sheetData>
    <row r="1" spans="1:15" ht="52.5" customHeight="1" x14ac:dyDescent="0.2">
      <c r="G1" s="436" t="s">
        <v>236</v>
      </c>
      <c r="H1" s="436"/>
      <c r="I1" s="436"/>
      <c r="J1" s="436"/>
      <c r="K1" s="436"/>
      <c r="L1" s="436"/>
      <c r="M1" s="436"/>
      <c r="N1" s="436"/>
      <c r="O1" s="436"/>
    </row>
    <row r="2" spans="1:15" ht="57" customHeight="1" x14ac:dyDescent="0.2">
      <c r="E2" s="437"/>
      <c r="F2" s="438"/>
      <c r="G2" s="436" t="s">
        <v>146</v>
      </c>
      <c r="H2" s="436"/>
      <c r="I2" s="436"/>
      <c r="J2" s="436"/>
      <c r="K2" s="436"/>
      <c r="L2" s="436"/>
      <c r="M2" s="436"/>
      <c r="N2" s="436"/>
      <c r="O2" s="436"/>
    </row>
    <row r="3" spans="1:15" ht="33.75" customHeight="1" x14ac:dyDescent="0.2">
      <c r="A3" s="439" t="s">
        <v>31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x14ac:dyDescent="0.2">
      <c r="E4" s="2"/>
      <c r="F4" s="1" t="s">
        <v>11</v>
      </c>
      <c r="G4" s="2"/>
    </row>
    <row r="5" spans="1:15" ht="15.75" customHeight="1" x14ac:dyDescent="0.2">
      <c r="A5" s="440" t="s">
        <v>12</v>
      </c>
      <c r="B5" s="435" t="s">
        <v>28</v>
      </c>
      <c r="C5" s="435" t="s">
        <v>0</v>
      </c>
      <c r="D5" s="435" t="s">
        <v>1</v>
      </c>
      <c r="E5" s="435"/>
      <c r="F5" s="435"/>
      <c r="G5" s="435"/>
      <c r="H5" s="435" t="s">
        <v>2</v>
      </c>
      <c r="I5" s="435"/>
      <c r="J5" s="435"/>
      <c r="K5" s="435"/>
      <c r="L5" s="435"/>
      <c r="M5" s="435"/>
      <c r="N5" s="435"/>
      <c r="O5" s="435" t="s">
        <v>3</v>
      </c>
    </row>
    <row r="6" spans="1:15" ht="31.5" x14ac:dyDescent="0.2">
      <c r="A6" s="440"/>
      <c r="B6" s="435"/>
      <c r="C6" s="435"/>
      <c r="D6" s="310" t="s">
        <v>4</v>
      </c>
      <c r="E6" s="310" t="s">
        <v>5</v>
      </c>
      <c r="F6" s="310" t="s">
        <v>6</v>
      </c>
      <c r="G6" s="310" t="s">
        <v>7</v>
      </c>
      <c r="H6" s="310" t="s">
        <v>8</v>
      </c>
      <c r="I6" s="310" t="s">
        <v>9</v>
      </c>
      <c r="J6" s="310" t="s">
        <v>10</v>
      </c>
      <c r="K6" s="310" t="s">
        <v>50</v>
      </c>
      <c r="L6" s="310" t="s">
        <v>118</v>
      </c>
      <c r="M6" s="310" t="s">
        <v>150</v>
      </c>
      <c r="N6" s="310" t="s">
        <v>151</v>
      </c>
      <c r="O6" s="435"/>
    </row>
    <row r="7" spans="1:15" ht="18" customHeight="1" x14ac:dyDescent="0.2">
      <c r="A7" s="421" t="s">
        <v>108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5"/>
    </row>
    <row r="8" spans="1:15" ht="36" customHeight="1" x14ac:dyDescent="0.2">
      <c r="A8" s="421" t="s">
        <v>107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5"/>
      <c r="O8" s="6"/>
    </row>
    <row r="9" spans="1:15" ht="35.25" customHeight="1" x14ac:dyDescent="0.2">
      <c r="A9" s="421" t="s">
        <v>29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3"/>
      <c r="O9" s="6"/>
    </row>
    <row r="10" spans="1:15" ht="21" customHeight="1" x14ac:dyDescent="0.2">
      <c r="A10" s="463"/>
      <c r="B10" s="464"/>
      <c r="C10" s="464"/>
      <c r="D10" s="464"/>
      <c r="E10" s="464"/>
      <c r="F10" s="464"/>
      <c r="G10" s="465"/>
      <c r="H10" s="9">
        <f>H12+H17+H21+H29+H34</f>
        <v>289.2</v>
      </c>
      <c r="I10" s="9">
        <f>I12+I17+I21+I29+I33</f>
        <v>311.64999999999998</v>
      </c>
      <c r="J10" s="9">
        <f>J12+J17+J21+J29+J34+J35</f>
        <v>347.18</v>
      </c>
      <c r="K10" s="9">
        <f>K12+K17+K21+K29+K34+K36+K39+K42+K43+K44+K45</f>
        <v>797.99999999999989</v>
      </c>
      <c r="L10" s="9">
        <f t="shared" ref="L10:N10" si="0">L12+L17+L21+L29+L34+L36+L39+L42+L43+L44+L45</f>
        <v>259.7</v>
      </c>
      <c r="M10" s="9">
        <f t="shared" si="0"/>
        <v>259.7</v>
      </c>
      <c r="N10" s="9">
        <f t="shared" si="0"/>
        <v>2155.0300000000002</v>
      </c>
      <c r="O10" s="8"/>
    </row>
    <row r="11" spans="1:15" s="156" customFormat="1" x14ac:dyDescent="0.2">
      <c r="A11" s="466" t="s">
        <v>14</v>
      </c>
      <c r="B11" s="467"/>
      <c r="C11" s="464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8"/>
    </row>
    <row r="12" spans="1:15" s="156" customFormat="1" ht="19.5" customHeight="1" x14ac:dyDescent="0.2">
      <c r="A12" s="455" t="s">
        <v>99</v>
      </c>
      <c r="B12" s="222" t="s">
        <v>16</v>
      </c>
      <c r="C12" s="418" t="s">
        <v>32</v>
      </c>
      <c r="D12" s="455" t="s">
        <v>39</v>
      </c>
      <c r="E12" s="455" t="s">
        <v>13</v>
      </c>
      <c r="F12" s="204"/>
      <c r="G12" s="458">
        <v>244</v>
      </c>
      <c r="H12" s="39">
        <f t="shared" ref="H12:L12" si="1">H13+H14+H15+H16</f>
        <v>209.2</v>
      </c>
      <c r="I12" s="39">
        <f t="shared" si="1"/>
        <v>206.63</v>
      </c>
      <c r="J12" s="39">
        <f t="shared" si="1"/>
        <v>228.24</v>
      </c>
      <c r="K12" s="39">
        <f t="shared" si="1"/>
        <v>231.32999999999998</v>
      </c>
      <c r="L12" s="39">
        <f t="shared" si="1"/>
        <v>254.7</v>
      </c>
      <c r="M12" s="39">
        <f t="shared" ref="M12" si="2">M13+M14+M15+M16</f>
        <v>254.7</v>
      </c>
      <c r="N12" s="39">
        <f>N13+N14+N15+N16</f>
        <v>1384.8</v>
      </c>
      <c r="O12" s="476" t="s">
        <v>152</v>
      </c>
    </row>
    <row r="13" spans="1:15" ht="19.5" customHeight="1" x14ac:dyDescent="0.2">
      <c r="A13" s="456"/>
      <c r="B13" s="446" t="s">
        <v>15</v>
      </c>
      <c r="C13" s="419"/>
      <c r="D13" s="456"/>
      <c r="E13" s="456"/>
      <c r="F13" s="205" t="s">
        <v>135</v>
      </c>
      <c r="G13" s="459"/>
      <c r="H13" s="47">
        <v>169.2</v>
      </c>
      <c r="I13" s="47">
        <v>188.53</v>
      </c>
      <c r="J13" s="47"/>
      <c r="K13" s="47"/>
      <c r="L13" s="47"/>
      <c r="M13" s="47"/>
      <c r="N13" s="47">
        <f>J13+I13+H13+K13+L13</f>
        <v>357.73</v>
      </c>
      <c r="O13" s="477"/>
    </row>
    <row r="14" spans="1:15" ht="19.5" customHeight="1" x14ac:dyDescent="0.2">
      <c r="A14" s="456"/>
      <c r="B14" s="447"/>
      <c r="C14" s="419"/>
      <c r="D14" s="456"/>
      <c r="E14" s="456"/>
      <c r="F14" s="205" t="s">
        <v>127</v>
      </c>
      <c r="G14" s="459"/>
      <c r="H14" s="47"/>
      <c r="I14" s="47"/>
      <c r="J14" s="47">
        <v>208.96</v>
      </c>
      <c r="K14" s="47">
        <v>224.7</v>
      </c>
      <c r="L14" s="47">
        <v>224.7</v>
      </c>
      <c r="M14" s="47">
        <v>224.7</v>
      </c>
      <c r="N14" s="47">
        <f>J14+I14+H14+K14+L14+M14</f>
        <v>883.06</v>
      </c>
      <c r="O14" s="477"/>
    </row>
    <row r="15" spans="1:15" ht="19.5" customHeight="1" x14ac:dyDescent="0.2">
      <c r="A15" s="456"/>
      <c r="B15" s="446" t="s">
        <v>57</v>
      </c>
      <c r="C15" s="419"/>
      <c r="D15" s="456"/>
      <c r="E15" s="456"/>
      <c r="F15" s="205" t="s">
        <v>135</v>
      </c>
      <c r="G15" s="459"/>
      <c r="H15" s="47">
        <v>40</v>
      </c>
      <c r="I15" s="47">
        <v>18.100000000000001</v>
      </c>
      <c r="J15" s="47"/>
      <c r="K15" s="47"/>
      <c r="L15" s="47"/>
      <c r="M15" s="47"/>
      <c r="N15" s="47">
        <f>J15+I15+H15+K15+L15</f>
        <v>58.1</v>
      </c>
      <c r="O15" s="477"/>
    </row>
    <row r="16" spans="1:15" ht="19.5" customHeight="1" x14ac:dyDescent="0.2">
      <c r="A16" s="457"/>
      <c r="B16" s="448"/>
      <c r="C16" s="419"/>
      <c r="D16" s="457"/>
      <c r="E16" s="457"/>
      <c r="F16" s="205" t="s">
        <v>127</v>
      </c>
      <c r="G16" s="460"/>
      <c r="H16" s="49"/>
      <c r="I16" s="49"/>
      <c r="J16" s="49">
        <v>19.28</v>
      </c>
      <c r="K16" s="49">
        <v>6.63</v>
      </c>
      <c r="L16" s="49">
        <v>30</v>
      </c>
      <c r="M16" s="49">
        <v>30</v>
      </c>
      <c r="N16" s="47">
        <f>J16+I16+H16+K16+L16+M16</f>
        <v>85.91</v>
      </c>
      <c r="O16" s="478"/>
    </row>
    <row r="17" spans="1:15" s="156" customFormat="1" ht="27" customHeight="1" x14ac:dyDescent="0.2">
      <c r="A17" s="424" t="s">
        <v>100</v>
      </c>
      <c r="B17" s="228" t="s">
        <v>36</v>
      </c>
      <c r="C17" s="419"/>
      <c r="D17" s="424" t="s">
        <v>39</v>
      </c>
      <c r="E17" s="424" t="s">
        <v>13</v>
      </c>
      <c r="F17" s="206"/>
      <c r="G17" s="427">
        <v>244</v>
      </c>
      <c r="H17" s="39"/>
      <c r="I17" s="39">
        <f t="shared" ref="I17:N17" si="3">I18+I19+I20</f>
        <v>17</v>
      </c>
      <c r="J17" s="39">
        <f t="shared" si="3"/>
        <v>2.2999999999999998</v>
      </c>
      <c r="K17" s="39">
        <f t="shared" si="3"/>
        <v>2</v>
      </c>
      <c r="L17" s="39">
        <f t="shared" si="3"/>
        <v>2</v>
      </c>
      <c r="M17" s="39">
        <f t="shared" si="3"/>
        <v>2</v>
      </c>
      <c r="N17" s="39">
        <f t="shared" si="3"/>
        <v>25.3</v>
      </c>
      <c r="O17" s="476" t="s">
        <v>37</v>
      </c>
    </row>
    <row r="18" spans="1:15" s="156" customFormat="1" ht="16.5" customHeight="1" x14ac:dyDescent="0.2">
      <c r="A18" s="425"/>
      <c r="B18" s="461" t="s">
        <v>120</v>
      </c>
      <c r="C18" s="419"/>
      <c r="D18" s="425"/>
      <c r="E18" s="425"/>
      <c r="F18" s="207" t="s">
        <v>127</v>
      </c>
      <c r="G18" s="428"/>
      <c r="H18" s="236"/>
      <c r="I18" s="236"/>
      <c r="J18" s="236">
        <v>2.2999999999999998</v>
      </c>
      <c r="K18" s="236">
        <v>2</v>
      </c>
      <c r="L18" s="236">
        <v>2</v>
      </c>
      <c r="M18" s="236">
        <v>2</v>
      </c>
      <c r="N18" s="236">
        <f>H18+I18+J18+K18+L18+M18</f>
        <v>8.3000000000000007</v>
      </c>
      <c r="O18" s="477"/>
    </row>
    <row r="19" spans="1:15" s="157" customFormat="1" ht="16.5" customHeight="1" x14ac:dyDescent="0.2">
      <c r="A19" s="425"/>
      <c r="B19" s="462"/>
      <c r="C19" s="419"/>
      <c r="D19" s="425"/>
      <c r="E19" s="425"/>
      <c r="F19" s="207" t="s">
        <v>135</v>
      </c>
      <c r="G19" s="428"/>
      <c r="H19" s="237"/>
      <c r="I19" s="237">
        <v>7</v>
      </c>
      <c r="J19" s="237"/>
      <c r="K19" s="237"/>
      <c r="L19" s="237"/>
      <c r="M19" s="237"/>
      <c r="N19" s="237">
        <f>H19+I19+J19+K19+L19</f>
        <v>7</v>
      </c>
      <c r="O19" s="477"/>
    </row>
    <row r="20" spans="1:15" s="157" customFormat="1" ht="21" customHeight="1" x14ac:dyDescent="0.2">
      <c r="A20" s="426"/>
      <c r="B20" s="223" t="s">
        <v>63</v>
      </c>
      <c r="C20" s="419"/>
      <c r="D20" s="426"/>
      <c r="E20" s="426"/>
      <c r="F20" s="208" t="s">
        <v>135</v>
      </c>
      <c r="G20" s="429"/>
      <c r="H20" s="237"/>
      <c r="I20" s="237">
        <v>10</v>
      </c>
      <c r="J20" s="237"/>
      <c r="K20" s="237"/>
      <c r="L20" s="237"/>
      <c r="M20" s="237"/>
      <c r="N20" s="237">
        <f>H20+I20+J20+K20+L20</f>
        <v>10</v>
      </c>
      <c r="O20" s="477"/>
    </row>
    <row r="21" spans="1:15" s="159" customFormat="1" ht="32.25" customHeight="1" x14ac:dyDescent="0.25">
      <c r="A21" s="441" t="s">
        <v>101</v>
      </c>
      <c r="B21" s="224" t="s">
        <v>42</v>
      </c>
      <c r="C21" s="419"/>
      <c r="D21" s="432" t="s">
        <v>39</v>
      </c>
      <c r="E21" s="432" t="s">
        <v>49</v>
      </c>
      <c r="F21" s="452" t="s">
        <v>135</v>
      </c>
      <c r="G21" s="449">
        <v>244</v>
      </c>
      <c r="H21" s="50">
        <f t="shared" ref="H21:N21" si="4">H22+H23+H24+H25+H27+H28+H26</f>
        <v>70</v>
      </c>
      <c r="I21" s="158">
        <f t="shared" si="4"/>
        <v>37.76</v>
      </c>
      <c r="J21" s="50">
        <f t="shared" si="4"/>
        <v>0</v>
      </c>
      <c r="K21" s="50">
        <f t="shared" si="4"/>
        <v>0</v>
      </c>
      <c r="L21" s="50">
        <f t="shared" si="4"/>
        <v>0</v>
      </c>
      <c r="M21" s="50">
        <f t="shared" ref="M21" si="5">M22+M23+M24+M25+M27+M28+M26</f>
        <v>0</v>
      </c>
      <c r="N21" s="50">
        <f t="shared" si="4"/>
        <v>107.75999999999999</v>
      </c>
      <c r="O21" s="477"/>
    </row>
    <row r="22" spans="1:15" ht="16.5" customHeight="1" x14ac:dyDescent="0.2">
      <c r="A22" s="442"/>
      <c r="B22" s="225" t="s">
        <v>43</v>
      </c>
      <c r="C22" s="419"/>
      <c r="D22" s="433"/>
      <c r="E22" s="433"/>
      <c r="F22" s="453"/>
      <c r="G22" s="450"/>
      <c r="H22" s="48">
        <v>25</v>
      </c>
      <c r="I22" s="160"/>
      <c r="J22" s="48"/>
      <c r="K22" s="48"/>
      <c r="L22" s="48"/>
      <c r="M22" s="48"/>
      <c r="N22" s="48">
        <f t="shared" ref="N22:N28" si="6">H22+I22+J22+K22+L22</f>
        <v>25</v>
      </c>
      <c r="O22" s="477"/>
    </row>
    <row r="23" spans="1:15" ht="21" hidden="1" customHeight="1" x14ac:dyDescent="0.2">
      <c r="A23" s="442"/>
      <c r="B23" s="225" t="s">
        <v>44</v>
      </c>
      <c r="C23" s="419"/>
      <c r="D23" s="433"/>
      <c r="E23" s="433"/>
      <c r="F23" s="453"/>
      <c r="G23" s="450"/>
      <c r="H23" s="48"/>
      <c r="I23" s="160"/>
      <c r="J23" s="48"/>
      <c r="K23" s="48"/>
      <c r="L23" s="48"/>
      <c r="M23" s="48"/>
      <c r="N23" s="48">
        <f t="shared" si="6"/>
        <v>0</v>
      </c>
      <c r="O23" s="477"/>
    </row>
    <row r="24" spans="1:15" ht="21" hidden="1" customHeight="1" x14ac:dyDescent="0.2">
      <c r="A24" s="442"/>
      <c r="B24" s="225" t="s">
        <v>45</v>
      </c>
      <c r="C24" s="419"/>
      <c r="D24" s="433"/>
      <c r="E24" s="433"/>
      <c r="F24" s="453"/>
      <c r="G24" s="450"/>
      <c r="H24" s="48"/>
      <c r="I24" s="160"/>
      <c r="J24" s="48"/>
      <c r="K24" s="48"/>
      <c r="L24" s="48"/>
      <c r="M24" s="48"/>
      <c r="N24" s="48">
        <f t="shared" si="6"/>
        <v>0</v>
      </c>
      <c r="O24" s="477"/>
    </row>
    <row r="25" spans="1:15" ht="21" customHeight="1" x14ac:dyDescent="0.2">
      <c r="A25" s="442"/>
      <c r="B25" s="225" t="s">
        <v>46</v>
      </c>
      <c r="C25" s="419"/>
      <c r="D25" s="433"/>
      <c r="E25" s="433"/>
      <c r="F25" s="453"/>
      <c r="G25" s="450"/>
      <c r="H25" s="48"/>
      <c r="I25" s="160">
        <v>37.76</v>
      </c>
      <c r="J25" s="48"/>
      <c r="K25" s="48"/>
      <c r="L25" s="48"/>
      <c r="M25" s="48"/>
      <c r="N25" s="48">
        <f t="shared" si="6"/>
        <v>37.76</v>
      </c>
      <c r="O25" s="477"/>
    </row>
    <row r="26" spans="1:15" ht="21" hidden="1" customHeight="1" x14ac:dyDescent="0.2">
      <c r="A26" s="442"/>
      <c r="B26" s="225" t="s">
        <v>52</v>
      </c>
      <c r="C26" s="419"/>
      <c r="D26" s="433"/>
      <c r="E26" s="433"/>
      <c r="F26" s="453"/>
      <c r="G26" s="450"/>
      <c r="H26" s="48"/>
      <c r="I26" s="48"/>
      <c r="J26" s="48"/>
      <c r="K26" s="48"/>
      <c r="L26" s="48"/>
      <c r="M26" s="48"/>
      <c r="N26" s="48">
        <f t="shared" si="6"/>
        <v>0</v>
      </c>
      <c r="O26" s="477"/>
    </row>
    <row r="27" spans="1:15" ht="21" customHeight="1" x14ac:dyDescent="0.2">
      <c r="A27" s="442"/>
      <c r="B27" s="225" t="s">
        <v>48</v>
      </c>
      <c r="C27" s="419"/>
      <c r="D27" s="433"/>
      <c r="E27" s="433"/>
      <c r="F27" s="453"/>
      <c r="G27" s="450"/>
      <c r="H27" s="48">
        <v>45</v>
      </c>
      <c r="I27" s="48"/>
      <c r="J27" s="48"/>
      <c r="K27" s="48"/>
      <c r="L27" s="48"/>
      <c r="M27" s="48"/>
      <c r="N27" s="48">
        <f t="shared" si="6"/>
        <v>45</v>
      </c>
      <c r="O27" s="477"/>
    </row>
    <row r="28" spans="1:15" ht="21" customHeight="1" x14ac:dyDescent="0.2">
      <c r="A28" s="443"/>
      <c r="B28" s="226" t="s">
        <v>47</v>
      </c>
      <c r="C28" s="419"/>
      <c r="D28" s="434"/>
      <c r="E28" s="434"/>
      <c r="F28" s="454"/>
      <c r="G28" s="451"/>
      <c r="H28" s="51"/>
      <c r="I28" s="51"/>
      <c r="J28" s="51"/>
      <c r="K28" s="51"/>
      <c r="L28" s="51"/>
      <c r="M28" s="51"/>
      <c r="N28" s="48">
        <f t="shared" si="6"/>
        <v>0</v>
      </c>
      <c r="O28" s="478"/>
    </row>
    <row r="29" spans="1:15" s="156" customFormat="1" ht="30" customHeight="1" x14ac:dyDescent="0.2">
      <c r="A29" s="424" t="s">
        <v>102</v>
      </c>
      <c r="B29" s="227" t="s">
        <v>64</v>
      </c>
      <c r="C29" s="419"/>
      <c r="D29" s="311" t="s">
        <v>39</v>
      </c>
      <c r="E29" s="311" t="s">
        <v>13</v>
      </c>
      <c r="F29" s="52"/>
      <c r="G29" s="53">
        <v>244</v>
      </c>
      <c r="H29" s="54">
        <f>H30+H31+H32</f>
        <v>10</v>
      </c>
      <c r="I29" s="54">
        <f t="shared" ref="I29:N29" si="7">I30+I31+I32</f>
        <v>0</v>
      </c>
      <c r="J29" s="54">
        <f t="shared" si="7"/>
        <v>6</v>
      </c>
      <c r="K29" s="54">
        <f t="shared" si="7"/>
        <v>5.25</v>
      </c>
      <c r="L29" s="54">
        <f t="shared" si="7"/>
        <v>3</v>
      </c>
      <c r="M29" s="54">
        <f t="shared" si="7"/>
        <v>3</v>
      </c>
      <c r="N29" s="54">
        <f t="shared" si="7"/>
        <v>27.25</v>
      </c>
      <c r="O29" s="484" t="s">
        <v>38</v>
      </c>
    </row>
    <row r="30" spans="1:15" s="156" customFormat="1" ht="15" customHeight="1" x14ac:dyDescent="0.2">
      <c r="A30" s="425"/>
      <c r="B30" s="223" t="s">
        <v>63</v>
      </c>
      <c r="C30" s="419"/>
      <c r="D30" s="55" t="s">
        <v>39</v>
      </c>
      <c r="E30" s="55" t="s">
        <v>13</v>
      </c>
      <c r="F30" s="55" t="s">
        <v>135</v>
      </c>
      <c r="G30" s="313">
        <v>244</v>
      </c>
      <c r="H30" s="56">
        <v>10</v>
      </c>
      <c r="I30" s="56"/>
      <c r="J30" s="56"/>
      <c r="K30" s="56"/>
      <c r="L30" s="56"/>
      <c r="M30" s="56"/>
      <c r="N30" s="56">
        <f>J30+I30+H30+K30+L30</f>
        <v>10</v>
      </c>
      <c r="O30" s="485"/>
    </row>
    <row r="31" spans="1:15" s="156" customFormat="1" ht="15" customHeight="1" x14ac:dyDescent="0.2">
      <c r="A31" s="425"/>
      <c r="B31" s="223" t="s">
        <v>119</v>
      </c>
      <c r="C31" s="419"/>
      <c r="D31" s="215" t="s">
        <v>39</v>
      </c>
      <c r="E31" s="215" t="s">
        <v>13</v>
      </c>
      <c r="F31" s="215" t="s">
        <v>127</v>
      </c>
      <c r="G31" s="216">
        <v>244</v>
      </c>
      <c r="H31" s="217"/>
      <c r="I31" s="217"/>
      <c r="J31" s="217">
        <v>6</v>
      </c>
      <c r="K31" s="217">
        <v>0</v>
      </c>
      <c r="L31" s="217">
        <v>3</v>
      </c>
      <c r="M31" s="217">
        <v>3</v>
      </c>
      <c r="N31" s="217">
        <f>J31+I31+H31+K31+L31+M31</f>
        <v>12</v>
      </c>
      <c r="O31" s="486"/>
    </row>
    <row r="32" spans="1:15" s="156" customFormat="1" ht="15" customHeight="1" x14ac:dyDescent="0.2">
      <c r="A32" s="327"/>
      <c r="B32" s="223" t="s">
        <v>43</v>
      </c>
      <c r="C32" s="419"/>
      <c r="D32" s="215" t="s">
        <v>39</v>
      </c>
      <c r="E32" s="215" t="s">
        <v>13</v>
      </c>
      <c r="F32" s="215" t="s">
        <v>219</v>
      </c>
      <c r="G32" s="216">
        <v>244</v>
      </c>
      <c r="H32" s="217"/>
      <c r="I32" s="217"/>
      <c r="J32" s="217"/>
      <c r="K32" s="217">
        <v>5.25</v>
      </c>
      <c r="L32" s="217"/>
      <c r="M32" s="217"/>
      <c r="N32" s="217">
        <f>J32+I32+H32+K32+L32+M32</f>
        <v>5.25</v>
      </c>
      <c r="O32" s="314"/>
    </row>
    <row r="33" spans="1:16" s="156" customFormat="1" ht="20.25" customHeight="1" x14ac:dyDescent="0.2">
      <c r="A33" s="469" t="s">
        <v>103</v>
      </c>
      <c r="B33" s="430" t="s">
        <v>51</v>
      </c>
      <c r="C33" s="419"/>
      <c r="D33" s="312" t="s">
        <v>39</v>
      </c>
      <c r="E33" s="312" t="s">
        <v>13</v>
      </c>
      <c r="F33" s="219" t="s">
        <v>136</v>
      </c>
      <c r="G33" s="220">
        <v>244</v>
      </c>
      <c r="H33" s="221">
        <v>52.18</v>
      </c>
      <c r="I33" s="221">
        <v>50.26</v>
      </c>
      <c r="J33" s="221"/>
      <c r="K33" s="221"/>
      <c r="L33" s="221"/>
      <c r="M33" s="221"/>
      <c r="N33" s="221">
        <f>J33+I33+H33+K33+L33+M33</f>
        <v>102.44</v>
      </c>
      <c r="O33" s="474" t="s">
        <v>53</v>
      </c>
    </row>
    <row r="34" spans="1:16" s="156" customFormat="1" ht="20.25" customHeight="1" x14ac:dyDescent="0.2">
      <c r="A34" s="471"/>
      <c r="B34" s="431"/>
      <c r="C34" s="419"/>
      <c r="D34" s="312" t="s">
        <v>39</v>
      </c>
      <c r="E34" s="312" t="s">
        <v>13</v>
      </c>
      <c r="F34" s="219" t="s">
        <v>153</v>
      </c>
      <c r="G34" s="220">
        <v>244</v>
      </c>
      <c r="H34" s="221"/>
      <c r="I34" s="221"/>
      <c r="J34" s="221">
        <v>50.5</v>
      </c>
      <c r="K34" s="221">
        <v>55.9</v>
      </c>
      <c r="L34" s="221"/>
      <c r="M34" s="221"/>
      <c r="N34" s="221">
        <f>J34+I34+H34+K34+L34+M34</f>
        <v>106.4</v>
      </c>
      <c r="O34" s="475"/>
    </row>
    <row r="35" spans="1:16" s="333" customFormat="1" ht="35.25" customHeight="1" x14ac:dyDescent="0.2">
      <c r="A35" s="229" t="s">
        <v>104</v>
      </c>
      <c r="B35" s="332" t="s">
        <v>179</v>
      </c>
      <c r="C35" s="419"/>
      <c r="D35" s="309" t="s">
        <v>39</v>
      </c>
      <c r="E35" s="328" t="s">
        <v>13</v>
      </c>
      <c r="F35" s="328" t="s">
        <v>176</v>
      </c>
      <c r="G35" s="231">
        <v>244</v>
      </c>
      <c r="H35" s="232"/>
      <c r="I35" s="218"/>
      <c r="J35" s="249">
        <v>60.14</v>
      </c>
      <c r="K35" s="218"/>
      <c r="L35" s="218"/>
      <c r="M35" s="218"/>
      <c r="N35" s="250">
        <f>J35+I35+H35+K35</f>
        <v>60.14</v>
      </c>
      <c r="O35" s="296" t="s">
        <v>123</v>
      </c>
    </row>
    <row r="36" spans="1:16" s="156" customFormat="1" ht="18.600000000000001" customHeight="1" x14ac:dyDescent="0.2">
      <c r="A36" s="469" t="s">
        <v>105</v>
      </c>
      <c r="B36" s="281" t="s">
        <v>210</v>
      </c>
      <c r="C36" s="419"/>
      <c r="D36" s="424" t="s">
        <v>39</v>
      </c>
      <c r="E36" s="424" t="s">
        <v>13</v>
      </c>
      <c r="F36" s="52"/>
      <c r="G36" s="491">
        <v>244</v>
      </c>
      <c r="H36" s="54">
        <f>H37+H38</f>
        <v>0</v>
      </c>
      <c r="I36" s="54">
        <f t="shared" ref="I36:N36" si="8">I37+I38</f>
        <v>0</v>
      </c>
      <c r="J36" s="54">
        <f t="shared" si="8"/>
        <v>0</v>
      </c>
      <c r="K36" s="54">
        <f t="shared" si="8"/>
        <v>215.83</v>
      </c>
      <c r="L36" s="54">
        <f t="shared" si="8"/>
        <v>0</v>
      </c>
      <c r="M36" s="54">
        <f t="shared" si="8"/>
        <v>0</v>
      </c>
      <c r="N36" s="54">
        <f t="shared" si="8"/>
        <v>215.83</v>
      </c>
      <c r="O36" s="481" t="s">
        <v>223</v>
      </c>
      <c r="P36" s="230"/>
    </row>
    <row r="37" spans="1:16" x14ac:dyDescent="0.2">
      <c r="A37" s="470"/>
      <c r="B37" s="479" t="s">
        <v>211</v>
      </c>
      <c r="C37" s="419"/>
      <c r="D37" s="425"/>
      <c r="E37" s="425"/>
      <c r="F37" s="282">
        <v>4910077410</v>
      </c>
      <c r="G37" s="367"/>
      <c r="H37" s="286"/>
      <c r="I37" s="286"/>
      <c r="J37" s="286"/>
      <c r="K37" s="286">
        <v>214.8</v>
      </c>
      <c r="L37" s="286"/>
      <c r="M37" s="286"/>
      <c r="N37" s="287">
        <f>H37+I37+J37+K37+L37+M37</f>
        <v>214.8</v>
      </c>
      <c r="O37" s="482"/>
    </row>
    <row r="38" spans="1:16" x14ac:dyDescent="0.2">
      <c r="A38" s="471"/>
      <c r="B38" s="480"/>
      <c r="C38" s="419"/>
      <c r="D38" s="426"/>
      <c r="E38" s="426"/>
      <c r="F38" s="284" t="s">
        <v>215</v>
      </c>
      <c r="G38" s="492"/>
      <c r="H38" s="288"/>
      <c r="I38" s="288"/>
      <c r="J38" s="288"/>
      <c r="K38" s="288">
        <v>1.03</v>
      </c>
      <c r="L38" s="288"/>
      <c r="M38" s="288"/>
      <c r="N38" s="289">
        <f>H38+I38+J38+K38+L38+M38</f>
        <v>1.03</v>
      </c>
      <c r="O38" s="483"/>
    </row>
    <row r="39" spans="1:16" x14ac:dyDescent="0.2">
      <c r="A39" s="472" t="s">
        <v>106</v>
      </c>
      <c r="B39" s="280" t="s">
        <v>212</v>
      </c>
      <c r="C39" s="419"/>
      <c r="D39" s="489" t="s">
        <v>39</v>
      </c>
      <c r="E39" s="489" t="s">
        <v>13</v>
      </c>
      <c r="F39" s="283"/>
      <c r="G39" s="489" t="s">
        <v>214</v>
      </c>
      <c r="H39" s="290">
        <f>H40+H41</f>
        <v>0</v>
      </c>
      <c r="I39" s="290">
        <f t="shared" ref="I39:N39" si="9">I40+I41</f>
        <v>0</v>
      </c>
      <c r="J39" s="290">
        <f t="shared" si="9"/>
        <v>0</v>
      </c>
      <c r="K39" s="290">
        <f t="shared" si="9"/>
        <v>246.1</v>
      </c>
      <c r="L39" s="290">
        <f t="shared" si="9"/>
        <v>0</v>
      </c>
      <c r="M39" s="290">
        <f t="shared" si="9"/>
        <v>0</v>
      </c>
      <c r="N39" s="298">
        <f t="shared" si="9"/>
        <v>246.1</v>
      </c>
      <c r="O39" s="487" t="s">
        <v>222</v>
      </c>
    </row>
    <row r="40" spans="1:16" ht="31.5" x14ac:dyDescent="0.2">
      <c r="A40" s="473"/>
      <c r="B40" s="308" t="s">
        <v>213</v>
      </c>
      <c r="C40" s="419"/>
      <c r="D40" s="490"/>
      <c r="E40" s="490"/>
      <c r="F40" s="285" t="s">
        <v>216</v>
      </c>
      <c r="G40" s="490"/>
      <c r="H40" s="286"/>
      <c r="I40" s="286"/>
      <c r="J40" s="286"/>
      <c r="K40" s="286">
        <v>245.1</v>
      </c>
      <c r="L40" s="286"/>
      <c r="M40" s="286"/>
      <c r="N40" s="287">
        <f>H40+I40+J40+K40+L40+M40</f>
        <v>245.1</v>
      </c>
      <c r="O40" s="488"/>
    </row>
    <row r="41" spans="1:16" x14ac:dyDescent="0.2">
      <c r="A41" s="473"/>
      <c r="B41" s="282"/>
      <c r="C41" s="419"/>
      <c r="D41" s="490"/>
      <c r="E41" s="490"/>
      <c r="F41" s="291" t="s">
        <v>217</v>
      </c>
      <c r="G41" s="490"/>
      <c r="H41" s="292"/>
      <c r="I41" s="292"/>
      <c r="J41" s="292"/>
      <c r="K41" s="292">
        <v>1</v>
      </c>
      <c r="L41" s="292"/>
      <c r="M41" s="292"/>
      <c r="N41" s="293">
        <f>H41+I41+J41+K41+L41+M41</f>
        <v>1</v>
      </c>
      <c r="O41" s="488"/>
    </row>
    <row r="42" spans="1:16" ht="38.25" customHeight="1" x14ac:dyDescent="0.2">
      <c r="A42" s="294" t="s">
        <v>163</v>
      </c>
      <c r="B42" s="295" t="s">
        <v>218</v>
      </c>
      <c r="C42" s="419"/>
      <c r="D42" s="299" t="s">
        <v>39</v>
      </c>
      <c r="E42" s="299" t="s">
        <v>13</v>
      </c>
      <c r="F42" s="299" t="s">
        <v>219</v>
      </c>
      <c r="G42" s="299" t="s">
        <v>214</v>
      </c>
      <c r="H42" s="300"/>
      <c r="I42" s="300"/>
      <c r="J42" s="300"/>
      <c r="K42" s="299" t="s">
        <v>224</v>
      </c>
      <c r="L42" s="300"/>
      <c r="M42" s="300"/>
      <c r="N42" s="301">
        <f t="shared" ref="N42:N43" si="10">H42+I42+J42+K42+L42+M42</f>
        <v>1.3</v>
      </c>
      <c r="O42" s="297" t="s">
        <v>123</v>
      </c>
    </row>
    <row r="43" spans="1:16" ht="35.25" customHeight="1" x14ac:dyDescent="0.2">
      <c r="A43" s="294" t="s">
        <v>164</v>
      </c>
      <c r="B43" s="295" t="s">
        <v>220</v>
      </c>
      <c r="C43" s="419"/>
      <c r="D43" s="299" t="s">
        <v>39</v>
      </c>
      <c r="E43" s="299" t="s">
        <v>13</v>
      </c>
      <c r="F43" s="299" t="s">
        <v>219</v>
      </c>
      <c r="G43" s="299" t="s">
        <v>214</v>
      </c>
      <c r="H43" s="300"/>
      <c r="I43" s="300"/>
      <c r="J43" s="300"/>
      <c r="K43" s="299">
        <v>26.04</v>
      </c>
      <c r="L43" s="300"/>
      <c r="M43" s="300"/>
      <c r="N43" s="325">
        <f t="shared" si="10"/>
        <v>26.04</v>
      </c>
      <c r="O43" s="297" t="s">
        <v>221</v>
      </c>
    </row>
    <row r="44" spans="1:16" ht="35.25" customHeight="1" x14ac:dyDescent="0.2">
      <c r="A44" s="294" t="s">
        <v>165</v>
      </c>
      <c r="B44" s="295" t="s">
        <v>225</v>
      </c>
      <c r="C44" s="419"/>
      <c r="D44" s="299" t="s">
        <v>39</v>
      </c>
      <c r="E44" s="299" t="s">
        <v>13</v>
      </c>
      <c r="F44" s="299" t="s">
        <v>219</v>
      </c>
      <c r="G44" s="299" t="s">
        <v>214</v>
      </c>
      <c r="H44" s="300"/>
      <c r="I44" s="300"/>
      <c r="J44" s="300"/>
      <c r="K44" s="299" t="s">
        <v>226</v>
      </c>
      <c r="L44" s="300"/>
      <c r="M44" s="300"/>
      <c r="N44" s="301">
        <f t="shared" ref="N44" si="11">H44+I44+J44+K44+L44+M44</f>
        <v>4</v>
      </c>
      <c r="O44" s="297" t="s">
        <v>221</v>
      </c>
    </row>
    <row r="45" spans="1:16" ht="35.25" customHeight="1" x14ac:dyDescent="0.2">
      <c r="A45" s="294" t="s">
        <v>170</v>
      </c>
      <c r="B45" s="295" t="s">
        <v>228</v>
      </c>
      <c r="C45" s="420"/>
      <c r="D45" s="299" t="s">
        <v>39</v>
      </c>
      <c r="E45" s="299" t="s">
        <v>13</v>
      </c>
      <c r="F45" s="299" t="s">
        <v>219</v>
      </c>
      <c r="G45" s="299" t="s">
        <v>214</v>
      </c>
      <c r="H45" s="300"/>
      <c r="I45" s="300"/>
      <c r="J45" s="300"/>
      <c r="K45" s="299" t="s">
        <v>227</v>
      </c>
      <c r="L45" s="300"/>
      <c r="M45" s="300"/>
      <c r="N45" s="301">
        <f t="shared" ref="N45" si="12">H45+I45+J45+K45+L45+M45</f>
        <v>10.25</v>
      </c>
      <c r="O45" s="297" t="s">
        <v>221</v>
      </c>
    </row>
  </sheetData>
  <mergeCells count="50">
    <mergeCell ref="O39:O41"/>
    <mergeCell ref="D39:D41"/>
    <mergeCell ref="E39:E41"/>
    <mergeCell ref="G36:G38"/>
    <mergeCell ref="G39:G41"/>
    <mergeCell ref="O33:O34"/>
    <mergeCell ref="O17:O28"/>
    <mergeCell ref="O12:O16"/>
    <mergeCell ref="B37:B38"/>
    <mergeCell ref="D36:D38"/>
    <mergeCell ref="E36:E38"/>
    <mergeCell ref="O36:O38"/>
    <mergeCell ref="O29:O31"/>
    <mergeCell ref="A7:O7"/>
    <mergeCell ref="B13:B14"/>
    <mergeCell ref="B15:B16"/>
    <mergeCell ref="G21:G28"/>
    <mergeCell ref="D21:D28"/>
    <mergeCell ref="F21:F28"/>
    <mergeCell ref="A8:N8"/>
    <mergeCell ref="E12:E16"/>
    <mergeCell ref="G12:G16"/>
    <mergeCell ref="B18:B19"/>
    <mergeCell ref="A10:G10"/>
    <mergeCell ref="A11:O11"/>
    <mergeCell ref="A12:A16"/>
    <mergeCell ref="D12:D16"/>
    <mergeCell ref="H5:N5"/>
    <mergeCell ref="G1:O1"/>
    <mergeCell ref="O5:O6"/>
    <mergeCell ref="E2:F2"/>
    <mergeCell ref="A3:O3"/>
    <mergeCell ref="A5:A6"/>
    <mergeCell ref="B5:B6"/>
    <mergeCell ref="C5:C6"/>
    <mergeCell ref="D5:G5"/>
    <mergeCell ref="G2:O2"/>
    <mergeCell ref="C12:C45"/>
    <mergeCell ref="A9:N9"/>
    <mergeCell ref="D17:D20"/>
    <mergeCell ref="E17:E20"/>
    <mergeCell ref="G17:G20"/>
    <mergeCell ref="B33:B34"/>
    <mergeCell ref="A29:A31"/>
    <mergeCell ref="E21:E28"/>
    <mergeCell ref="A21:A28"/>
    <mergeCell ref="A17:A20"/>
    <mergeCell ref="A36:A38"/>
    <mergeCell ref="A39:A41"/>
    <mergeCell ref="A33:A34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MK61"/>
  <sheetViews>
    <sheetView zoomScaleNormal="100" zoomScaleSheetLayoutView="71" workbookViewId="0">
      <selection activeCell="Q6" sqref="Q6"/>
    </sheetView>
  </sheetViews>
  <sheetFormatPr defaultColWidth="8.85546875" defaultRowHeight="15.75" x14ac:dyDescent="0.2"/>
  <cols>
    <col min="1" max="1" width="7.5703125" style="4" customWidth="1"/>
    <col min="2" max="2" width="57.42578125" style="3" customWidth="1"/>
    <col min="3" max="3" width="9.85546875" style="3" customWidth="1"/>
    <col min="4" max="5" width="9.140625" style="3" customWidth="1"/>
    <col min="6" max="6" width="13.42578125" style="3" customWidth="1"/>
    <col min="7" max="7" width="9.140625" style="3" customWidth="1"/>
    <col min="8" max="14" width="9.5703125" style="3" customWidth="1"/>
    <col min="15" max="15" width="9.85546875" style="3" customWidth="1"/>
    <col min="16" max="16384" width="8.85546875" style="155"/>
  </cols>
  <sheetData>
    <row r="1" spans="1:15" ht="52.5" customHeight="1" x14ac:dyDescent="0.2">
      <c r="E1" s="391" t="s">
        <v>237</v>
      </c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ht="60.75" customHeight="1" x14ac:dyDescent="0.2">
      <c r="E2" s="391" t="s">
        <v>148</v>
      </c>
      <c r="F2" s="391"/>
      <c r="G2" s="391"/>
      <c r="H2" s="391"/>
      <c r="I2" s="391"/>
      <c r="J2" s="391"/>
      <c r="K2" s="391"/>
      <c r="L2" s="391"/>
      <c r="M2" s="391"/>
      <c r="N2" s="391"/>
      <c r="O2" s="391"/>
    </row>
    <row r="3" spans="1:15" ht="32.25" customHeight="1" x14ac:dyDescent="0.2">
      <c r="A3" s="439" t="s">
        <v>24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ht="12" customHeight="1" x14ac:dyDescent="0.2">
      <c r="E4" s="2"/>
      <c r="F4" s="1" t="s">
        <v>11</v>
      </c>
      <c r="G4" s="2"/>
    </row>
    <row r="5" spans="1:15" ht="21.75" customHeight="1" x14ac:dyDescent="0.2">
      <c r="A5" s="538" t="s">
        <v>12</v>
      </c>
      <c r="B5" s="540"/>
      <c r="C5" s="544" t="s">
        <v>0</v>
      </c>
      <c r="D5" s="540" t="s">
        <v>1</v>
      </c>
      <c r="E5" s="540"/>
      <c r="F5" s="540"/>
      <c r="G5" s="540"/>
      <c r="H5" s="540" t="s">
        <v>2</v>
      </c>
      <c r="I5" s="540"/>
      <c r="J5" s="540"/>
      <c r="K5" s="540"/>
      <c r="L5" s="540"/>
      <c r="M5" s="540"/>
      <c r="N5" s="540"/>
      <c r="O5" s="542" t="s">
        <v>3</v>
      </c>
    </row>
    <row r="6" spans="1:15" ht="70.5" customHeight="1" x14ac:dyDescent="0.2">
      <c r="A6" s="539"/>
      <c r="B6" s="541"/>
      <c r="C6" s="545"/>
      <c r="D6" s="148" t="s">
        <v>4</v>
      </c>
      <c r="E6" s="148" t="s">
        <v>5</v>
      </c>
      <c r="F6" s="148" t="s">
        <v>6</v>
      </c>
      <c r="G6" s="148" t="s">
        <v>7</v>
      </c>
      <c r="H6" s="148" t="s">
        <v>8</v>
      </c>
      <c r="I6" s="148" t="s">
        <v>9</v>
      </c>
      <c r="J6" s="148" t="s">
        <v>10</v>
      </c>
      <c r="K6" s="148" t="s">
        <v>50</v>
      </c>
      <c r="L6" s="148" t="s">
        <v>118</v>
      </c>
      <c r="M6" s="148" t="s">
        <v>150</v>
      </c>
      <c r="N6" s="148" t="s">
        <v>151</v>
      </c>
      <c r="O6" s="543"/>
    </row>
    <row r="7" spans="1:15" ht="21" customHeight="1" x14ac:dyDescent="0.2">
      <c r="A7" s="514" t="s">
        <v>112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6"/>
    </row>
    <row r="8" spans="1:15" ht="33.75" customHeight="1" x14ac:dyDescent="0.2">
      <c r="A8" s="517" t="s">
        <v>113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9"/>
      <c r="O8" s="27"/>
    </row>
    <row r="9" spans="1:15" ht="30.75" customHeight="1" x14ac:dyDescent="0.2">
      <c r="A9" s="520" t="s">
        <v>114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2"/>
      <c r="O9" s="29"/>
    </row>
    <row r="10" spans="1:15" s="156" customFormat="1" ht="21" customHeight="1" x14ac:dyDescent="0.2">
      <c r="A10" s="535"/>
      <c r="B10" s="536"/>
      <c r="C10" s="536"/>
      <c r="D10" s="536"/>
      <c r="E10" s="536"/>
      <c r="F10" s="536"/>
      <c r="G10" s="537"/>
      <c r="H10" s="30">
        <f>H12+H18+H20+H22+H26+H27+H24+H25+H26+H17+H19+H21+H23</f>
        <v>281.39</v>
      </c>
      <c r="I10" s="30">
        <f t="shared" ref="I10:L10" si="0">I12+I18+I20+I22+I26+I27+I24+I25+I26+I17+I19+I21+I23</f>
        <v>605.17200000000003</v>
      </c>
      <c r="J10" s="30">
        <f t="shared" si="0"/>
        <v>248.88</v>
      </c>
      <c r="K10" s="30">
        <f t="shared" si="0"/>
        <v>249.6</v>
      </c>
      <c r="L10" s="30">
        <f t="shared" si="0"/>
        <v>102.80000000000001</v>
      </c>
      <c r="M10" s="30">
        <f t="shared" ref="M10" si="1">M12+M18+M20+M22+M26+M27+M24+M25+M26+M17+M19+M21+M23</f>
        <v>102.80000000000001</v>
      </c>
      <c r="N10" s="30">
        <f>N12+N18+N20+N22+N26+N27+N24+N25+N26+N17+N19+N21+N23</f>
        <v>1590.6420000000001</v>
      </c>
      <c r="O10" s="31"/>
    </row>
    <row r="11" spans="1:15" ht="23.45" customHeight="1" x14ac:dyDescent="0.2">
      <c r="A11" s="534" t="s">
        <v>14</v>
      </c>
      <c r="B11" s="444"/>
      <c r="C11" s="444"/>
      <c r="D11" s="444"/>
      <c r="E11" s="444"/>
      <c r="F11" s="150"/>
      <c r="G11" s="150"/>
      <c r="H11" s="151" t="s">
        <v>8</v>
      </c>
      <c r="I11" s="151" t="s">
        <v>9</v>
      </c>
      <c r="J11" s="151" t="s">
        <v>10</v>
      </c>
      <c r="K11" s="151" t="s">
        <v>50</v>
      </c>
      <c r="L11" s="151" t="s">
        <v>118</v>
      </c>
      <c r="M11" s="151" t="s">
        <v>150</v>
      </c>
      <c r="N11" s="151" t="s">
        <v>151</v>
      </c>
      <c r="O11" s="254"/>
    </row>
    <row r="12" spans="1:15" ht="21" customHeight="1" x14ac:dyDescent="0.2">
      <c r="A12" s="501" t="s">
        <v>99</v>
      </c>
      <c r="B12" s="504" t="s">
        <v>199</v>
      </c>
      <c r="C12" s="496" t="s">
        <v>32</v>
      </c>
      <c r="D12" s="493" t="s">
        <v>39</v>
      </c>
      <c r="E12" s="493" t="s">
        <v>25</v>
      </c>
      <c r="F12" s="311" t="s">
        <v>142</v>
      </c>
      <c r="G12" s="32">
        <v>244</v>
      </c>
      <c r="H12" s="39">
        <f>H13+H14+H15+H16</f>
        <v>35.54</v>
      </c>
      <c r="I12" s="39">
        <f t="shared" ref="I12:N12" si="2">I13+I14+I15+I16</f>
        <v>84.084000000000003</v>
      </c>
      <c r="J12" s="39">
        <f t="shared" si="2"/>
        <v>0</v>
      </c>
      <c r="K12" s="39">
        <f t="shared" si="2"/>
        <v>139.6</v>
      </c>
      <c r="L12" s="39">
        <f t="shared" si="2"/>
        <v>0</v>
      </c>
      <c r="M12" s="39">
        <f t="shared" si="2"/>
        <v>0</v>
      </c>
      <c r="N12" s="39">
        <f t="shared" si="2"/>
        <v>259.22399999999999</v>
      </c>
      <c r="O12" s="511" t="s">
        <v>66</v>
      </c>
    </row>
    <row r="13" spans="1:15" ht="21" customHeight="1" x14ac:dyDescent="0.2">
      <c r="A13" s="502"/>
      <c r="B13" s="505"/>
      <c r="C13" s="497"/>
      <c r="D13" s="494"/>
      <c r="E13" s="494"/>
      <c r="F13" s="40" t="s">
        <v>137</v>
      </c>
      <c r="G13" s="41">
        <v>244</v>
      </c>
      <c r="H13" s="42">
        <v>35.5</v>
      </c>
      <c r="I13" s="42">
        <v>84</v>
      </c>
      <c r="J13" s="42"/>
      <c r="K13" s="42"/>
      <c r="L13" s="42"/>
      <c r="M13" s="42"/>
      <c r="N13" s="42">
        <f>H13+I13+J13+K13+L13</f>
        <v>119.5</v>
      </c>
      <c r="O13" s="512"/>
    </row>
    <row r="14" spans="1:15" ht="21" customHeight="1" x14ac:dyDescent="0.2">
      <c r="A14" s="502"/>
      <c r="B14" s="505"/>
      <c r="C14" s="497"/>
      <c r="D14" s="495"/>
      <c r="E14" s="495"/>
      <c r="F14" s="43" t="s">
        <v>138</v>
      </c>
      <c r="G14" s="44">
        <v>244</v>
      </c>
      <c r="H14" s="45">
        <v>0.04</v>
      </c>
      <c r="I14" s="45">
        <f>0.05+0.034</f>
        <v>8.4000000000000005E-2</v>
      </c>
      <c r="J14" s="45"/>
      <c r="K14" s="45"/>
      <c r="L14" s="45"/>
      <c r="M14" s="45"/>
      <c r="N14" s="42">
        <f>H14+I14+J14+K14+L14</f>
        <v>0.124</v>
      </c>
      <c r="O14" s="512"/>
    </row>
    <row r="15" spans="1:15" ht="21" customHeight="1" x14ac:dyDescent="0.2">
      <c r="A15" s="502"/>
      <c r="B15" s="505"/>
      <c r="C15" s="497"/>
      <c r="D15" s="251"/>
      <c r="E15" s="251"/>
      <c r="F15" s="40" t="s">
        <v>180</v>
      </c>
      <c r="G15" s="41">
        <v>244</v>
      </c>
      <c r="H15" s="42"/>
      <c r="I15" s="42"/>
      <c r="J15" s="42"/>
      <c r="K15" s="42">
        <v>138.1</v>
      </c>
      <c r="L15" s="42"/>
      <c r="M15" s="42"/>
      <c r="N15" s="42">
        <f>H15+I15+J15+K15+L15</f>
        <v>138.1</v>
      </c>
      <c r="O15" s="512"/>
    </row>
    <row r="16" spans="1:15" ht="21" customHeight="1" x14ac:dyDescent="0.2">
      <c r="A16" s="503"/>
      <c r="B16" s="506"/>
      <c r="C16" s="497"/>
      <c r="D16" s="251"/>
      <c r="E16" s="251"/>
      <c r="F16" s="43" t="s">
        <v>181</v>
      </c>
      <c r="G16" s="44">
        <v>244</v>
      </c>
      <c r="H16" s="45"/>
      <c r="I16" s="45"/>
      <c r="J16" s="45"/>
      <c r="K16" s="45">
        <v>1.5</v>
      </c>
      <c r="L16" s="45"/>
      <c r="M16" s="45"/>
      <c r="N16" s="42">
        <f>H16+I16+J16+K16+L16</f>
        <v>1.5</v>
      </c>
      <c r="O16" s="512"/>
    </row>
    <row r="17" spans="1:349" ht="21" customHeight="1" x14ac:dyDescent="0.2">
      <c r="A17" s="530" t="s">
        <v>100</v>
      </c>
      <c r="B17" s="532" t="s">
        <v>33</v>
      </c>
      <c r="C17" s="497"/>
      <c r="D17" s="499" t="s">
        <v>39</v>
      </c>
      <c r="E17" s="499" t="s">
        <v>26</v>
      </c>
      <c r="F17" s="317" t="s">
        <v>139</v>
      </c>
      <c r="G17" s="210">
        <v>244</v>
      </c>
      <c r="H17" s="211">
        <f>85.95-50</f>
        <v>35.950000000000003</v>
      </c>
      <c r="I17" s="211">
        <v>73.27</v>
      </c>
      <c r="J17" s="212"/>
      <c r="K17" s="212"/>
      <c r="L17" s="212"/>
      <c r="M17" s="212"/>
      <c r="N17" s="211">
        <f t="shared" ref="N17:N26" si="3">J17+I17+H17+K17+L17</f>
        <v>109.22</v>
      </c>
      <c r="O17" s="512"/>
    </row>
    <row r="18" spans="1:349" ht="26.45" customHeight="1" x14ac:dyDescent="0.2">
      <c r="A18" s="531"/>
      <c r="B18" s="533"/>
      <c r="C18" s="497"/>
      <c r="D18" s="500"/>
      <c r="E18" s="500"/>
      <c r="F18" s="316" t="s">
        <v>128</v>
      </c>
      <c r="G18" s="315">
        <v>244</v>
      </c>
      <c r="H18" s="209"/>
      <c r="I18" s="209"/>
      <c r="J18" s="209">
        <v>23.8</v>
      </c>
      <c r="K18" s="209">
        <f>63.2-1.2</f>
        <v>62</v>
      </c>
      <c r="L18" s="209">
        <v>63.2</v>
      </c>
      <c r="M18" s="209">
        <v>63.2</v>
      </c>
      <c r="N18" s="209">
        <f>J18+I18+H18+K18+L18+M18</f>
        <v>212.2</v>
      </c>
      <c r="O18" s="512"/>
    </row>
    <row r="19" spans="1:349" ht="26.45" customHeight="1" x14ac:dyDescent="0.2">
      <c r="A19" s="509" t="s">
        <v>101</v>
      </c>
      <c r="B19" s="507" t="s">
        <v>34</v>
      </c>
      <c r="C19" s="497"/>
      <c r="D19" s="499" t="s">
        <v>39</v>
      </c>
      <c r="E19" s="499" t="s">
        <v>25</v>
      </c>
      <c r="F19" s="317" t="s">
        <v>139</v>
      </c>
      <c r="G19" s="210">
        <v>244</v>
      </c>
      <c r="H19" s="211">
        <f>50+50+99.9-20</f>
        <v>179.9</v>
      </c>
      <c r="I19" s="211"/>
      <c r="J19" s="211"/>
      <c r="K19" s="211"/>
      <c r="L19" s="211"/>
      <c r="M19" s="211"/>
      <c r="N19" s="211">
        <f t="shared" si="3"/>
        <v>179.9</v>
      </c>
      <c r="O19" s="512"/>
    </row>
    <row r="20" spans="1:349" ht="30" customHeight="1" x14ac:dyDescent="0.2">
      <c r="A20" s="510"/>
      <c r="B20" s="508"/>
      <c r="C20" s="497"/>
      <c r="D20" s="500"/>
      <c r="E20" s="500"/>
      <c r="F20" s="316" t="s">
        <v>128</v>
      </c>
      <c r="G20" s="315">
        <v>244</v>
      </c>
      <c r="H20" s="209"/>
      <c r="I20" s="209"/>
      <c r="J20" s="209">
        <v>90</v>
      </c>
      <c r="K20" s="209">
        <f>24.6+8.4</f>
        <v>33</v>
      </c>
      <c r="L20" s="209">
        <v>24.6</v>
      </c>
      <c r="M20" s="209">
        <v>24.6</v>
      </c>
      <c r="N20" s="209">
        <f>J20+I20+H20+K20+L20+M20</f>
        <v>172.2</v>
      </c>
      <c r="O20" s="512"/>
    </row>
    <row r="21" spans="1:349" ht="30" customHeight="1" x14ac:dyDescent="0.2">
      <c r="A21" s="509" t="s">
        <v>102</v>
      </c>
      <c r="B21" s="507" t="s">
        <v>58</v>
      </c>
      <c r="C21" s="497"/>
      <c r="D21" s="499" t="s">
        <v>39</v>
      </c>
      <c r="E21" s="499" t="s">
        <v>25</v>
      </c>
      <c r="F21" s="317" t="s">
        <v>139</v>
      </c>
      <c r="G21" s="210">
        <v>244</v>
      </c>
      <c r="H21" s="211">
        <v>7</v>
      </c>
      <c r="I21" s="211"/>
      <c r="J21" s="211"/>
      <c r="K21" s="211"/>
      <c r="L21" s="211"/>
      <c r="M21" s="211"/>
      <c r="N21" s="211">
        <f t="shared" si="3"/>
        <v>7</v>
      </c>
      <c r="O21" s="512"/>
      <c r="LG21" s="166"/>
      <c r="LH21" s="166"/>
      <c r="LI21" s="166"/>
      <c r="LJ21" s="166"/>
      <c r="LK21" s="166"/>
      <c r="LL21" s="166"/>
      <c r="LM21" s="166"/>
      <c r="LN21" s="166"/>
      <c r="LO21" s="166"/>
      <c r="LP21" s="166"/>
      <c r="LQ21" s="166"/>
      <c r="LR21" s="166"/>
      <c r="LS21" s="166"/>
      <c r="LT21" s="166"/>
      <c r="LU21" s="166"/>
      <c r="LV21" s="166"/>
      <c r="LW21" s="166"/>
      <c r="LX21" s="166"/>
      <c r="LY21" s="166"/>
      <c r="LZ21" s="166"/>
      <c r="MA21" s="166"/>
      <c r="MB21" s="166"/>
      <c r="MC21" s="166"/>
      <c r="MD21" s="166"/>
      <c r="ME21" s="166"/>
      <c r="MF21" s="166"/>
      <c r="MG21" s="166"/>
      <c r="MH21" s="166"/>
      <c r="MI21" s="166"/>
      <c r="MJ21" s="166"/>
      <c r="MK21" s="166"/>
    </row>
    <row r="22" spans="1:349" ht="21" customHeight="1" x14ac:dyDescent="0.2">
      <c r="A22" s="510"/>
      <c r="B22" s="508"/>
      <c r="C22" s="497"/>
      <c r="D22" s="500"/>
      <c r="E22" s="500"/>
      <c r="F22" s="316" t="s">
        <v>128</v>
      </c>
      <c r="G22" s="315">
        <v>244</v>
      </c>
      <c r="H22" s="209"/>
      <c r="I22" s="209"/>
      <c r="J22" s="209">
        <v>21.45</v>
      </c>
      <c r="K22" s="209">
        <v>5</v>
      </c>
      <c r="L22" s="209">
        <v>5</v>
      </c>
      <c r="M22" s="209">
        <v>5</v>
      </c>
      <c r="N22" s="209">
        <f>J22+I22+H22+K22+L22+M22</f>
        <v>36.450000000000003</v>
      </c>
      <c r="O22" s="512"/>
      <c r="LG22" s="166"/>
      <c r="LH22" s="166"/>
      <c r="LI22" s="166"/>
      <c r="LJ22" s="166"/>
      <c r="LK22" s="166"/>
      <c r="LL22" s="166"/>
      <c r="LM22" s="166"/>
      <c r="LN22" s="166"/>
      <c r="LO22" s="166"/>
      <c r="LP22" s="166"/>
      <c r="LQ22" s="166"/>
      <c r="LR22" s="166"/>
      <c r="LS22" s="166"/>
      <c r="LT22" s="166"/>
      <c r="LU22" s="166"/>
      <c r="LV22" s="166"/>
      <c r="LW22" s="166"/>
      <c r="LX22" s="166"/>
      <c r="LY22" s="166"/>
      <c r="LZ22" s="166"/>
      <c r="MA22" s="166"/>
      <c r="MB22" s="166"/>
      <c r="MC22" s="166"/>
      <c r="MD22" s="166"/>
      <c r="ME22" s="166"/>
      <c r="MF22" s="166"/>
      <c r="MG22" s="166"/>
      <c r="MH22" s="166"/>
      <c r="MI22" s="166"/>
      <c r="MJ22" s="166"/>
      <c r="MK22" s="166"/>
    </row>
    <row r="23" spans="1:349" ht="21" customHeight="1" x14ac:dyDescent="0.2">
      <c r="A23" s="523" t="s">
        <v>103</v>
      </c>
      <c r="B23" s="525" t="s">
        <v>59</v>
      </c>
      <c r="C23" s="497"/>
      <c r="D23" s="499" t="s">
        <v>39</v>
      </c>
      <c r="E23" s="499" t="s">
        <v>25</v>
      </c>
      <c r="F23" s="317" t="s">
        <v>139</v>
      </c>
      <c r="G23" s="210">
        <v>244</v>
      </c>
      <c r="H23" s="211">
        <v>16</v>
      </c>
      <c r="I23" s="211"/>
      <c r="J23" s="211"/>
      <c r="K23" s="211"/>
      <c r="L23" s="211"/>
      <c r="M23" s="211"/>
      <c r="N23" s="211">
        <f t="shared" si="3"/>
        <v>16</v>
      </c>
      <c r="O23" s="512"/>
      <c r="JT23" s="166"/>
      <c r="JU23" s="166"/>
      <c r="JV23" s="166"/>
      <c r="JW23" s="166"/>
      <c r="JX23" s="166"/>
      <c r="JY23" s="166"/>
      <c r="JZ23" s="166"/>
      <c r="KA23" s="166"/>
      <c r="KB23" s="166"/>
      <c r="KC23" s="166"/>
      <c r="KD23" s="166"/>
      <c r="KE23" s="166"/>
      <c r="KF23" s="166"/>
      <c r="KG23" s="166"/>
      <c r="KH23" s="166"/>
      <c r="KI23" s="166"/>
      <c r="KJ23" s="166"/>
      <c r="KK23" s="166"/>
      <c r="KL23" s="166"/>
      <c r="KM23" s="166"/>
      <c r="KN23" s="166"/>
      <c r="KO23" s="166"/>
      <c r="KP23" s="166"/>
      <c r="KQ23" s="166"/>
      <c r="KR23" s="166"/>
      <c r="KS23" s="166"/>
      <c r="KT23" s="166"/>
      <c r="KU23" s="166"/>
      <c r="KV23" s="166"/>
      <c r="KW23" s="166"/>
      <c r="KX23" s="166"/>
      <c r="KY23" s="166"/>
      <c r="KZ23" s="166"/>
      <c r="LA23" s="166"/>
      <c r="LB23" s="166"/>
      <c r="LC23" s="166"/>
      <c r="LD23" s="166"/>
      <c r="LE23" s="166"/>
      <c r="LF23" s="166"/>
      <c r="LG23" s="166"/>
      <c r="LH23" s="166"/>
      <c r="LI23" s="166"/>
      <c r="LJ23" s="166"/>
      <c r="LK23" s="166"/>
      <c r="LL23" s="166"/>
      <c r="LM23" s="166"/>
      <c r="LN23" s="166"/>
      <c r="LO23" s="166"/>
      <c r="LP23" s="166"/>
      <c r="LQ23" s="166"/>
      <c r="LR23" s="166"/>
      <c r="LS23" s="166"/>
      <c r="LT23" s="166"/>
      <c r="LU23" s="166"/>
      <c r="LV23" s="166"/>
      <c r="LW23" s="166"/>
      <c r="LX23" s="166"/>
      <c r="LY23" s="166"/>
      <c r="LZ23" s="166"/>
      <c r="MA23" s="166"/>
      <c r="MB23" s="166"/>
      <c r="MC23" s="166"/>
      <c r="MD23" s="166"/>
      <c r="ME23" s="166"/>
      <c r="MF23" s="166"/>
      <c r="MG23" s="166"/>
      <c r="MH23" s="166"/>
      <c r="MI23" s="166"/>
      <c r="MJ23" s="166"/>
      <c r="MK23" s="166"/>
    </row>
    <row r="24" spans="1:349" ht="31.35" customHeight="1" x14ac:dyDescent="0.2">
      <c r="A24" s="524"/>
      <c r="B24" s="525"/>
      <c r="C24" s="497"/>
      <c r="D24" s="500"/>
      <c r="E24" s="500"/>
      <c r="F24" s="316" t="s">
        <v>128</v>
      </c>
      <c r="G24" s="315">
        <v>244</v>
      </c>
      <c r="H24" s="209"/>
      <c r="I24" s="209"/>
      <c r="J24" s="209"/>
      <c r="K24" s="209">
        <v>10</v>
      </c>
      <c r="L24" s="209">
        <v>10</v>
      </c>
      <c r="M24" s="209">
        <v>10</v>
      </c>
      <c r="N24" s="209">
        <f>J24+I24+H24+K24+L24+M24</f>
        <v>30</v>
      </c>
      <c r="O24" s="512"/>
      <c r="IW24" s="166"/>
      <c r="IX24" s="166"/>
      <c r="IY24" s="166"/>
      <c r="IZ24" s="166"/>
      <c r="JA24" s="166"/>
      <c r="JB24" s="166"/>
      <c r="JC24" s="166"/>
      <c r="JD24" s="166"/>
      <c r="JE24" s="166"/>
      <c r="JF24" s="166"/>
      <c r="JG24" s="166"/>
      <c r="JH24" s="166"/>
      <c r="JI24" s="166"/>
      <c r="JJ24" s="166"/>
      <c r="JK24" s="166"/>
      <c r="JL24" s="166"/>
      <c r="JM24" s="166"/>
      <c r="JN24" s="166"/>
      <c r="JO24" s="166"/>
      <c r="JP24" s="166"/>
      <c r="JQ24" s="166"/>
      <c r="JR24" s="166"/>
      <c r="JS24" s="166"/>
      <c r="JT24" s="166"/>
      <c r="JU24" s="166"/>
      <c r="JV24" s="166"/>
      <c r="JW24" s="166"/>
      <c r="JX24" s="166"/>
      <c r="JY24" s="166"/>
      <c r="JZ24" s="166"/>
      <c r="KA24" s="166"/>
      <c r="KB24" s="166"/>
      <c r="KC24" s="166"/>
      <c r="KD24" s="166"/>
      <c r="KE24" s="166"/>
      <c r="KF24" s="166"/>
      <c r="KG24" s="166"/>
      <c r="KH24" s="166"/>
      <c r="KI24" s="166"/>
      <c r="KJ24" s="166"/>
      <c r="KK24" s="166"/>
      <c r="KL24" s="166"/>
      <c r="KM24" s="166"/>
      <c r="KN24" s="166"/>
      <c r="KO24" s="166"/>
      <c r="KP24" s="166"/>
      <c r="KQ24" s="166"/>
      <c r="KR24" s="166"/>
      <c r="KS24" s="166"/>
      <c r="KT24" s="166"/>
      <c r="KU24" s="166"/>
      <c r="KV24" s="166"/>
      <c r="KW24" s="166"/>
      <c r="KX24" s="166"/>
      <c r="KY24" s="166"/>
      <c r="KZ24" s="166"/>
      <c r="LA24" s="166"/>
      <c r="LB24" s="166"/>
      <c r="LC24" s="166"/>
      <c r="LD24" s="166"/>
      <c r="LE24" s="166"/>
      <c r="LF24" s="166"/>
      <c r="LG24" s="166"/>
      <c r="LH24" s="166"/>
      <c r="LI24" s="166"/>
      <c r="LJ24" s="166"/>
      <c r="LK24" s="166"/>
      <c r="LL24" s="166"/>
      <c r="LM24" s="166"/>
      <c r="LN24" s="166"/>
      <c r="LO24" s="166"/>
      <c r="LP24" s="166"/>
      <c r="LQ24" s="166"/>
      <c r="LR24" s="166"/>
      <c r="LS24" s="166"/>
      <c r="LT24" s="166"/>
      <c r="LU24" s="166"/>
      <c r="LV24" s="166"/>
      <c r="LW24" s="166"/>
      <c r="LX24" s="166"/>
      <c r="LY24" s="166"/>
      <c r="LZ24" s="166"/>
      <c r="MA24" s="166"/>
      <c r="MB24" s="166"/>
      <c r="MC24" s="166"/>
      <c r="MD24" s="166"/>
      <c r="ME24" s="166"/>
      <c r="MF24" s="166"/>
      <c r="MG24" s="166"/>
      <c r="MH24" s="166"/>
      <c r="MI24" s="166"/>
      <c r="MJ24" s="166"/>
      <c r="MK24" s="166"/>
    </row>
    <row r="25" spans="1:349" ht="33" customHeight="1" x14ac:dyDescent="0.2">
      <c r="A25" s="147" t="s">
        <v>104</v>
      </c>
      <c r="B25" s="213" t="s">
        <v>65</v>
      </c>
      <c r="C25" s="497"/>
      <c r="D25" s="35" t="s">
        <v>39</v>
      </c>
      <c r="E25" s="35" t="s">
        <v>25</v>
      </c>
      <c r="F25" s="35" t="s">
        <v>128</v>
      </c>
      <c r="G25" s="36">
        <v>244</v>
      </c>
      <c r="H25" s="37">
        <v>7</v>
      </c>
      <c r="I25" s="37"/>
      <c r="J25" s="37"/>
      <c r="K25" s="37"/>
      <c r="L25" s="37"/>
      <c r="M25" s="37"/>
      <c r="N25" s="37">
        <f t="shared" si="3"/>
        <v>7</v>
      </c>
      <c r="O25" s="512"/>
      <c r="P25" s="161"/>
      <c r="Q25" s="235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IW25" s="166"/>
      <c r="IX25" s="166"/>
      <c r="IY25" s="166"/>
      <c r="IZ25" s="166"/>
      <c r="JA25" s="166"/>
      <c r="JB25" s="166"/>
      <c r="JC25" s="166"/>
      <c r="JD25" s="166"/>
      <c r="JE25" s="166"/>
      <c r="JF25" s="166"/>
      <c r="JG25" s="166"/>
      <c r="JH25" s="166"/>
      <c r="JI25" s="166"/>
      <c r="JJ25" s="166"/>
      <c r="JK25" s="166"/>
      <c r="JL25" s="166"/>
      <c r="JM25" s="166"/>
      <c r="JN25" s="166"/>
      <c r="JO25" s="166"/>
      <c r="JP25" s="166"/>
      <c r="JQ25" s="166"/>
      <c r="JR25" s="166"/>
      <c r="JS25" s="166"/>
      <c r="JT25" s="166"/>
      <c r="JU25" s="166"/>
      <c r="JV25" s="166"/>
      <c r="JW25" s="166"/>
      <c r="JX25" s="166"/>
      <c r="JY25" s="166"/>
      <c r="JZ25" s="166"/>
      <c r="KA25" s="166"/>
      <c r="KB25" s="166"/>
      <c r="KC25" s="166"/>
      <c r="KD25" s="166"/>
      <c r="KE25" s="166"/>
      <c r="KF25" s="166"/>
      <c r="KG25" s="166"/>
      <c r="KH25" s="166"/>
      <c r="KI25" s="166"/>
      <c r="KJ25" s="166"/>
      <c r="KK25" s="166"/>
      <c r="KL25" s="166"/>
      <c r="KM25" s="166"/>
      <c r="KN25" s="166"/>
      <c r="KO25" s="166"/>
      <c r="KP25" s="166"/>
      <c r="KQ25" s="166"/>
      <c r="KR25" s="166"/>
      <c r="KS25" s="166"/>
      <c r="KT25" s="166"/>
      <c r="KU25" s="166"/>
      <c r="KV25" s="166"/>
      <c r="KW25" s="166"/>
      <c r="KX25" s="166"/>
      <c r="KY25" s="166"/>
      <c r="KZ25" s="166"/>
      <c r="LA25" s="166"/>
      <c r="LB25" s="166"/>
      <c r="LC25" s="166"/>
      <c r="LD25" s="166"/>
      <c r="LE25" s="166"/>
      <c r="LF25" s="166"/>
      <c r="LG25" s="166"/>
      <c r="LH25" s="166"/>
      <c r="LI25" s="166"/>
      <c r="LJ25" s="166"/>
      <c r="LK25" s="166"/>
      <c r="LL25" s="166"/>
      <c r="LM25" s="166"/>
      <c r="LN25" s="166"/>
      <c r="LO25" s="166"/>
      <c r="LP25" s="166"/>
      <c r="LQ25" s="166"/>
      <c r="LR25" s="166"/>
      <c r="LS25" s="166"/>
      <c r="LT25" s="166"/>
      <c r="LU25" s="166"/>
      <c r="LV25" s="166"/>
      <c r="LW25" s="166"/>
      <c r="LX25" s="166"/>
      <c r="LY25" s="166"/>
      <c r="LZ25" s="166"/>
      <c r="MA25" s="166"/>
      <c r="MB25" s="166"/>
      <c r="MC25" s="166"/>
      <c r="MD25" s="166"/>
      <c r="ME25" s="166"/>
      <c r="MF25" s="166"/>
      <c r="MG25" s="166"/>
      <c r="MH25" s="166"/>
      <c r="MI25" s="166"/>
      <c r="MJ25" s="166"/>
      <c r="MK25" s="166"/>
    </row>
    <row r="26" spans="1:349" ht="21" customHeight="1" x14ac:dyDescent="0.2">
      <c r="A26" s="147" t="s">
        <v>105</v>
      </c>
      <c r="B26" s="38" t="s">
        <v>27</v>
      </c>
      <c r="C26" s="497"/>
      <c r="D26" s="35" t="s">
        <v>39</v>
      </c>
      <c r="E26" s="35" t="s">
        <v>25</v>
      </c>
      <c r="F26" s="35" t="s">
        <v>128</v>
      </c>
      <c r="G26" s="36">
        <v>244</v>
      </c>
      <c r="H26" s="37"/>
      <c r="I26" s="37"/>
      <c r="J26" s="37"/>
      <c r="K26" s="37"/>
      <c r="L26" s="37"/>
      <c r="M26" s="37"/>
      <c r="N26" s="37">
        <f t="shared" si="3"/>
        <v>0</v>
      </c>
      <c r="O26" s="512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IW26" s="166"/>
      <c r="IX26" s="166"/>
      <c r="IY26" s="166"/>
      <c r="IZ26" s="166"/>
      <c r="JA26" s="166"/>
      <c r="JB26" s="166"/>
      <c r="JC26" s="166"/>
      <c r="JD26" s="166"/>
      <c r="JE26" s="166"/>
      <c r="JF26" s="166"/>
      <c r="JG26" s="166"/>
      <c r="JH26" s="166"/>
      <c r="JI26" s="166"/>
      <c r="JJ26" s="166"/>
      <c r="JK26" s="166"/>
      <c r="JL26" s="166"/>
      <c r="JM26" s="166"/>
      <c r="JN26" s="166"/>
      <c r="JO26" s="166"/>
      <c r="JP26" s="166"/>
      <c r="JQ26" s="166"/>
      <c r="JR26" s="166"/>
      <c r="JS26" s="166"/>
      <c r="JT26" s="166"/>
      <c r="JU26" s="166"/>
      <c r="JV26" s="166"/>
      <c r="JW26" s="166"/>
      <c r="JX26" s="166"/>
      <c r="JY26" s="166"/>
      <c r="JZ26" s="166"/>
      <c r="KA26" s="166"/>
      <c r="KB26" s="166"/>
      <c r="KC26" s="166"/>
      <c r="KD26" s="166"/>
      <c r="KE26" s="166"/>
      <c r="KF26" s="166"/>
      <c r="KG26" s="166"/>
      <c r="KH26" s="166"/>
      <c r="KI26" s="166"/>
      <c r="KJ26" s="166"/>
      <c r="KK26" s="166"/>
      <c r="KL26" s="166"/>
      <c r="KM26" s="166"/>
      <c r="KN26" s="166"/>
      <c r="KO26" s="166"/>
      <c r="KP26" s="166"/>
      <c r="KQ26" s="166"/>
      <c r="KR26" s="166"/>
      <c r="KS26" s="166"/>
      <c r="KT26" s="166"/>
      <c r="KU26" s="166"/>
      <c r="KV26" s="166"/>
      <c r="KW26" s="166"/>
      <c r="KX26" s="166"/>
      <c r="KY26" s="166"/>
      <c r="KZ26" s="166"/>
      <c r="LA26" s="166"/>
      <c r="LB26" s="166"/>
      <c r="LC26" s="166"/>
      <c r="LD26" s="166"/>
      <c r="LE26" s="166"/>
      <c r="LF26" s="166"/>
      <c r="LG26" s="166"/>
      <c r="LH26" s="166"/>
      <c r="LI26" s="166"/>
      <c r="LJ26" s="166"/>
      <c r="LK26" s="166"/>
      <c r="LL26" s="166"/>
      <c r="LM26" s="166"/>
      <c r="LN26" s="166"/>
      <c r="LO26" s="166"/>
      <c r="LP26" s="166"/>
      <c r="LQ26" s="166"/>
      <c r="LR26" s="166"/>
      <c r="LS26" s="166"/>
      <c r="LT26" s="166"/>
      <c r="LU26" s="166"/>
      <c r="LV26" s="166"/>
      <c r="LW26" s="166"/>
      <c r="LX26" s="166"/>
      <c r="LY26" s="166"/>
      <c r="LZ26" s="166"/>
      <c r="MA26" s="166"/>
      <c r="MB26" s="166"/>
      <c r="MC26" s="166"/>
      <c r="MD26" s="166"/>
      <c r="ME26" s="166"/>
      <c r="MF26" s="166"/>
      <c r="MG26" s="166"/>
      <c r="MH26" s="166"/>
      <c r="MI26" s="166"/>
      <c r="MJ26" s="166"/>
      <c r="MK26" s="166"/>
    </row>
    <row r="27" spans="1:349" ht="21" customHeight="1" x14ac:dyDescent="0.2">
      <c r="A27" s="523" t="s">
        <v>106</v>
      </c>
      <c r="B27" s="526" t="s">
        <v>98</v>
      </c>
      <c r="C27" s="497"/>
      <c r="D27" s="493" t="s">
        <v>39</v>
      </c>
      <c r="E27" s="493" t="s">
        <v>25</v>
      </c>
      <c r="F27" s="311" t="s">
        <v>142</v>
      </c>
      <c r="G27" s="32">
        <v>244</v>
      </c>
      <c r="H27" s="39">
        <f>H28+H29</f>
        <v>0</v>
      </c>
      <c r="I27" s="39">
        <f>I28+I29</f>
        <v>447.81800000000004</v>
      </c>
      <c r="J27" s="39">
        <f>J28+J29</f>
        <v>113.63</v>
      </c>
      <c r="K27" s="39">
        <f>K28+K29</f>
        <v>0</v>
      </c>
      <c r="L27" s="39">
        <v>0</v>
      </c>
      <c r="M27" s="39">
        <v>0</v>
      </c>
      <c r="N27" s="39">
        <f>N28+N29</f>
        <v>561.44799999999998</v>
      </c>
      <c r="O27" s="512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IP27" s="166"/>
      <c r="IW27" s="166"/>
      <c r="IX27" s="166"/>
      <c r="IY27" s="166"/>
      <c r="IZ27" s="166"/>
      <c r="JA27" s="166"/>
      <c r="JB27" s="166"/>
      <c r="JC27" s="166"/>
      <c r="JD27" s="166"/>
      <c r="JE27" s="166"/>
      <c r="JF27" s="166"/>
      <c r="JG27" s="166"/>
      <c r="JH27" s="166"/>
      <c r="JI27" s="166"/>
      <c r="JJ27" s="166"/>
      <c r="JK27" s="166"/>
      <c r="JL27" s="166"/>
      <c r="JM27" s="166"/>
      <c r="JN27" s="166"/>
      <c r="JO27" s="166"/>
      <c r="JP27" s="166"/>
      <c r="JQ27" s="166"/>
      <c r="JR27" s="166"/>
      <c r="JS27" s="166"/>
      <c r="JT27" s="166"/>
      <c r="JU27" s="166"/>
      <c r="JV27" s="166"/>
      <c r="JW27" s="166"/>
      <c r="JX27" s="166"/>
      <c r="JY27" s="166"/>
      <c r="JZ27" s="166"/>
      <c r="KA27" s="166"/>
      <c r="KB27" s="166"/>
      <c r="KC27" s="166"/>
      <c r="KD27" s="166"/>
      <c r="KE27" s="166"/>
      <c r="KF27" s="166"/>
      <c r="KG27" s="166"/>
      <c r="KH27" s="166"/>
      <c r="KI27" s="166"/>
      <c r="KJ27" s="166"/>
      <c r="KK27" s="166"/>
      <c r="KL27" s="166"/>
      <c r="KM27" s="166"/>
      <c r="KN27" s="166"/>
      <c r="KO27" s="166"/>
      <c r="KP27" s="166"/>
      <c r="KQ27" s="166"/>
      <c r="KR27" s="166"/>
      <c r="KS27" s="166"/>
      <c r="KT27" s="166"/>
      <c r="KU27" s="166"/>
      <c r="KV27" s="166"/>
      <c r="KW27" s="166"/>
      <c r="KX27" s="166"/>
      <c r="KY27" s="166"/>
      <c r="KZ27" s="166"/>
      <c r="LA27" s="166"/>
      <c r="LB27" s="166"/>
      <c r="LC27" s="166"/>
      <c r="LD27" s="166"/>
      <c r="LE27" s="166"/>
      <c r="LF27" s="166"/>
      <c r="LG27" s="166"/>
      <c r="LH27" s="166"/>
      <c r="LI27" s="166"/>
      <c r="LJ27" s="166"/>
      <c r="LK27" s="166"/>
      <c r="LL27" s="166"/>
      <c r="LM27" s="166"/>
      <c r="LN27" s="166"/>
      <c r="LO27" s="166"/>
      <c r="LP27" s="166"/>
      <c r="LQ27" s="166"/>
      <c r="LR27" s="166"/>
      <c r="LS27" s="166"/>
      <c r="LT27" s="166"/>
      <c r="LU27" s="166"/>
      <c r="LV27" s="166"/>
      <c r="LW27" s="166"/>
      <c r="LX27" s="166"/>
      <c r="LY27" s="166"/>
      <c r="LZ27" s="166"/>
      <c r="MA27" s="166"/>
      <c r="MB27" s="166"/>
      <c r="MC27" s="166"/>
      <c r="MD27" s="166"/>
      <c r="ME27" s="166"/>
      <c r="MF27" s="166"/>
      <c r="MG27" s="166"/>
      <c r="MH27" s="166"/>
      <c r="MI27" s="166"/>
      <c r="MJ27" s="166"/>
      <c r="MK27" s="166"/>
    </row>
    <row r="28" spans="1:349" s="25" customFormat="1" ht="21" customHeight="1" x14ac:dyDescent="0.2">
      <c r="A28" s="529"/>
      <c r="B28" s="527"/>
      <c r="C28" s="497"/>
      <c r="D28" s="494"/>
      <c r="E28" s="494"/>
      <c r="F28" s="40" t="s">
        <v>140</v>
      </c>
      <c r="G28" s="41">
        <v>244</v>
      </c>
      <c r="H28" s="42"/>
      <c r="I28" s="42">
        <v>434.77431000000001</v>
      </c>
      <c r="J28" s="42">
        <v>112.5</v>
      </c>
      <c r="K28" s="42"/>
      <c r="L28" s="42"/>
      <c r="M28" s="42"/>
      <c r="N28" s="42">
        <f>H28+I28+J28+K28+L28</f>
        <v>547.27431000000001</v>
      </c>
      <c r="O28" s="512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</row>
    <row r="29" spans="1:349" ht="21" customHeight="1" x14ac:dyDescent="0.2">
      <c r="A29" s="524"/>
      <c r="B29" s="528"/>
      <c r="C29" s="498"/>
      <c r="D29" s="495"/>
      <c r="E29" s="495"/>
      <c r="F29" s="43" t="s">
        <v>141</v>
      </c>
      <c r="G29" s="44">
        <v>244</v>
      </c>
      <c r="H29" s="45"/>
      <c r="I29" s="45">
        <v>13.04369</v>
      </c>
      <c r="J29" s="45">
        <v>1.1299999999999999</v>
      </c>
      <c r="K29" s="45"/>
      <c r="L29" s="45"/>
      <c r="M29" s="45"/>
      <c r="N29" s="45">
        <f>H29+I29+J29+K29+L29</f>
        <v>14.173690000000001</v>
      </c>
      <c r="O29" s="513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IQ29" s="166"/>
      <c r="IR29" s="166"/>
      <c r="IS29" s="166"/>
      <c r="IT29" s="166"/>
      <c r="IU29" s="166"/>
      <c r="IV29" s="166"/>
      <c r="IW29" s="166"/>
      <c r="IX29" s="166"/>
      <c r="IY29" s="166"/>
      <c r="IZ29" s="166"/>
      <c r="JA29" s="166"/>
      <c r="JB29" s="166"/>
      <c r="JC29" s="166"/>
      <c r="JD29" s="166"/>
      <c r="JE29" s="166"/>
      <c r="JF29" s="166"/>
      <c r="JG29" s="166"/>
      <c r="JH29" s="166"/>
      <c r="JI29" s="166"/>
      <c r="JJ29" s="166"/>
      <c r="JK29" s="166"/>
      <c r="JL29" s="166"/>
      <c r="JM29" s="166"/>
      <c r="JN29" s="166"/>
      <c r="JO29" s="166"/>
      <c r="JP29" s="166"/>
      <c r="JQ29" s="166"/>
      <c r="JR29" s="166"/>
      <c r="JS29" s="166"/>
      <c r="JT29" s="166"/>
      <c r="JU29" s="166"/>
      <c r="JV29" s="166"/>
      <c r="JW29" s="166"/>
      <c r="JX29" s="166"/>
      <c r="JY29" s="166"/>
      <c r="JZ29" s="166"/>
      <c r="KA29" s="166"/>
      <c r="KB29" s="166"/>
      <c r="KC29" s="166"/>
      <c r="KD29" s="166"/>
      <c r="KE29" s="166"/>
      <c r="KF29" s="166"/>
      <c r="KG29" s="166"/>
      <c r="KH29" s="166"/>
      <c r="KI29" s="166"/>
      <c r="KJ29" s="166"/>
      <c r="KK29" s="166"/>
      <c r="KL29" s="166"/>
      <c r="KM29" s="166"/>
      <c r="KN29" s="166"/>
      <c r="KO29" s="166"/>
      <c r="KP29" s="166"/>
      <c r="KQ29" s="166"/>
      <c r="KR29" s="166"/>
      <c r="KS29" s="166"/>
      <c r="KT29" s="166"/>
      <c r="KU29" s="166"/>
      <c r="KV29" s="166"/>
      <c r="KW29" s="166"/>
      <c r="KX29" s="166"/>
      <c r="KY29" s="166"/>
      <c r="KZ29" s="166"/>
      <c r="LA29" s="166"/>
      <c r="LB29" s="166"/>
      <c r="LC29" s="166"/>
      <c r="LD29" s="166"/>
      <c r="LE29" s="166"/>
      <c r="LF29" s="166"/>
      <c r="LG29" s="166"/>
      <c r="LH29" s="166"/>
      <c r="LI29" s="166"/>
      <c r="LJ29" s="166"/>
      <c r="LK29" s="166"/>
      <c r="LL29" s="166"/>
      <c r="LM29" s="166"/>
      <c r="LN29" s="166"/>
      <c r="LO29" s="166"/>
      <c r="LP29" s="166"/>
      <c r="LQ29" s="166"/>
      <c r="LR29" s="166"/>
      <c r="LS29" s="166"/>
      <c r="LT29" s="166"/>
      <c r="LU29" s="166"/>
      <c r="LV29" s="166"/>
      <c r="LW29" s="166"/>
      <c r="LX29" s="166"/>
      <c r="LY29" s="166"/>
      <c r="LZ29" s="166"/>
      <c r="MA29" s="166"/>
      <c r="MB29" s="166"/>
      <c r="MC29" s="166"/>
      <c r="MD29" s="166"/>
      <c r="ME29" s="166"/>
      <c r="MF29" s="166"/>
      <c r="MG29" s="166"/>
      <c r="MH29" s="166"/>
      <c r="MI29" s="166"/>
      <c r="MJ29" s="166"/>
      <c r="MK29" s="166"/>
    </row>
    <row r="30" spans="1:349" x14ac:dyDescent="0.2">
      <c r="A30" s="46"/>
      <c r="G30" s="10"/>
      <c r="H30" s="11"/>
      <c r="I30" s="11"/>
      <c r="J30" s="11"/>
      <c r="K30" s="11"/>
      <c r="L30" s="11"/>
      <c r="M30" s="11"/>
      <c r="N30" s="11"/>
      <c r="O30" s="10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IW30" s="166"/>
      <c r="IX30" s="166"/>
      <c r="IY30" s="166"/>
      <c r="IZ30" s="166"/>
      <c r="JA30" s="166"/>
      <c r="JB30" s="166"/>
      <c r="JC30" s="166"/>
      <c r="JD30" s="166"/>
      <c r="JE30" s="166"/>
      <c r="JF30" s="166"/>
      <c r="JG30" s="166"/>
      <c r="JH30" s="166"/>
      <c r="JI30" s="166"/>
      <c r="JJ30" s="166"/>
      <c r="JK30" s="166"/>
      <c r="JL30" s="166"/>
      <c r="JM30" s="166"/>
      <c r="JN30" s="166"/>
      <c r="JO30" s="166"/>
      <c r="JP30" s="166"/>
      <c r="JQ30" s="166"/>
      <c r="JR30" s="166"/>
      <c r="JS30" s="166"/>
      <c r="JT30" s="166"/>
      <c r="JU30" s="166"/>
      <c r="JV30" s="166"/>
      <c r="JW30" s="166"/>
      <c r="JX30" s="166"/>
      <c r="JY30" s="166"/>
      <c r="JZ30" s="166"/>
      <c r="KA30" s="166"/>
      <c r="KB30" s="166"/>
      <c r="KC30" s="166"/>
      <c r="KD30" s="166"/>
      <c r="KE30" s="166"/>
      <c r="KF30" s="166"/>
      <c r="KG30" s="166"/>
      <c r="KH30" s="166"/>
      <c r="KI30" s="166"/>
      <c r="KJ30" s="166"/>
      <c r="KK30" s="166"/>
      <c r="KL30" s="166"/>
      <c r="KM30" s="166"/>
      <c r="KN30" s="166"/>
      <c r="KO30" s="166"/>
      <c r="KP30" s="166"/>
      <c r="KQ30" s="166"/>
      <c r="KR30" s="166"/>
      <c r="KS30" s="166"/>
      <c r="KT30" s="166"/>
      <c r="KU30" s="166"/>
      <c r="KV30" s="166"/>
      <c r="KW30" s="166"/>
      <c r="KX30" s="166"/>
      <c r="KY30" s="166"/>
      <c r="KZ30" s="166"/>
      <c r="LA30" s="166"/>
      <c r="LB30" s="166"/>
      <c r="LC30" s="166"/>
      <c r="LD30" s="166"/>
      <c r="LE30" s="166"/>
      <c r="LF30" s="166"/>
      <c r="LG30" s="166"/>
      <c r="LH30" s="166"/>
      <c r="LI30" s="166"/>
      <c r="LJ30" s="166"/>
      <c r="LK30" s="166"/>
      <c r="LL30" s="166"/>
      <c r="LM30" s="166"/>
      <c r="LN30" s="166"/>
      <c r="LO30" s="166"/>
      <c r="LP30" s="166"/>
      <c r="LQ30" s="166"/>
      <c r="LR30" s="166"/>
      <c r="LS30" s="166"/>
      <c r="LT30" s="166"/>
      <c r="LU30" s="166"/>
      <c r="LV30" s="166"/>
      <c r="LW30" s="166"/>
      <c r="LX30" s="166"/>
      <c r="LY30" s="166"/>
      <c r="LZ30" s="166"/>
      <c r="MA30" s="166"/>
      <c r="MB30" s="166"/>
      <c r="MC30" s="166"/>
      <c r="MD30" s="166"/>
      <c r="ME30" s="166"/>
      <c r="MF30" s="166"/>
      <c r="MG30" s="166"/>
      <c r="MH30" s="166"/>
      <c r="MI30" s="166"/>
      <c r="MJ30" s="166"/>
      <c r="MK30" s="166"/>
    </row>
    <row r="31" spans="1:349" ht="18.75" x14ac:dyDescent="0.25">
      <c r="G31" s="10"/>
      <c r="H31" s="162"/>
      <c r="I31" s="162"/>
      <c r="J31" s="162"/>
      <c r="K31" s="162"/>
      <c r="L31" s="163"/>
      <c r="M31" s="163"/>
      <c r="N31" s="162"/>
      <c r="O31" s="12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IW31" s="166"/>
      <c r="IX31" s="166"/>
      <c r="IY31" s="166"/>
      <c r="IZ31" s="166"/>
      <c r="JA31" s="166"/>
      <c r="JB31" s="166"/>
      <c r="JC31" s="166"/>
      <c r="JD31" s="166"/>
      <c r="JE31" s="166"/>
      <c r="JF31" s="166"/>
      <c r="JG31" s="166"/>
      <c r="JH31" s="166"/>
      <c r="JI31" s="166"/>
      <c r="JJ31" s="166"/>
      <c r="JK31" s="166"/>
      <c r="JL31" s="166"/>
      <c r="JM31" s="166"/>
      <c r="JN31" s="166"/>
      <c r="JO31" s="166"/>
      <c r="JP31" s="166"/>
      <c r="JQ31" s="166"/>
      <c r="JR31" s="166"/>
      <c r="JS31" s="166"/>
      <c r="JT31" s="166"/>
      <c r="JU31" s="166"/>
      <c r="JV31" s="166"/>
      <c r="JW31" s="166"/>
      <c r="JX31" s="166"/>
      <c r="JY31" s="166"/>
      <c r="JZ31" s="166"/>
      <c r="KA31" s="166"/>
      <c r="KB31" s="166"/>
      <c r="KC31" s="166"/>
      <c r="KD31" s="166"/>
      <c r="KE31" s="166"/>
      <c r="KF31" s="166"/>
      <c r="KG31" s="166"/>
      <c r="KH31" s="166"/>
      <c r="KI31" s="166"/>
      <c r="KJ31" s="166"/>
      <c r="KK31" s="166"/>
      <c r="KL31" s="166"/>
      <c r="KM31" s="166"/>
      <c r="KN31" s="166"/>
      <c r="KO31" s="166"/>
      <c r="KP31" s="166"/>
      <c r="KQ31" s="166"/>
      <c r="KR31" s="166"/>
      <c r="KS31" s="166"/>
      <c r="KT31" s="166"/>
      <c r="KU31" s="166"/>
      <c r="KV31" s="166"/>
      <c r="KW31" s="166"/>
      <c r="KX31" s="166"/>
      <c r="KY31" s="166"/>
      <c r="KZ31" s="166"/>
      <c r="LA31" s="166"/>
      <c r="LB31" s="166"/>
      <c r="LC31" s="166"/>
      <c r="LD31" s="166"/>
      <c r="LE31" s="166"/>
      <c r="LF31" s="166"/>
      <c r="LG31" s="166"/>
      <c r="LH31" s="166"/>
      <c r="LI31" s="166"/>
      <c r="LJ31" s="166"/>
      <c r="LK31" s="166"/>
      <c r="LL31" s="166"/>
      <c r="LM31" s="166"/>
      <c r="LN31" s="166"/>
      <c r="LO31" s="166"/>
      <c r="LP31" s="166"/>
      <c r="LQ31" s="166"/>
      <c r="LR31" s="166"/>
      <c r="LS31" s="166"/>
      <c r="LT31" s="166"/>
      <c r="LU31" s="166"/>
      <c r="LV31" s="166"/>
      <c r="LW31" s="166"/>
      <c r="LX31" s="166"/>
      <c r="LY31" s="166"/>
      <c r="LZ31" s="166"/>
      <c r="MA31" s="166"/>
      <c r="MB31" s="166"/>
      <c r="MC31" s="166"/>
      <c r="MD31" s="166"/>
      <c r="ME31" s="166"/>
      <c r="MF31" s="166"/>
      <c r="MG31" s="166"/>
      <c r="MH31" s="166"/>
      <c r="MI31" s="166"/>
      <c r="MJ31" s="166"/>
      <c r="MK31" s="166"/>
    </row>
    <row r="32" spans="1:349" ht="18.75" x14ac:dyDescent="0.25">
      <c r="G32" s="10"/>
      <c r="H32" s="164"/>
      <c r="I32" s="164"/>
      <c r="J32" s="164"/>
      <c r="K32" s="164"/>
      <c r="L32" s="165"/>
      <c r="M32" s="165"/>
      <c r="N32" s="162"/>
      <c r="O32" s="12"/>
      <c r="P32" s="166"/>
      <c r="IW32" s="166"/>
      <c r="IX32" s="166"/>
      <c r="IY32" s="166"/>
      <c r="IZ32" s="166"/>
      <c r="JA32" s="166"/>
      <c r="JB32" s="166"/>
      <c r="JC32" s="166"/>
      <c r="JD32" s="166"/>
      <c r="JE32" s="166"/>
      <c r="JF32" s="166"/>
      <c r="JG32" s="166"/>
      <c r="JH32" s="166"/>
      <c r="JI32" s="166"/>
      <c r="JJ32" s="166"/>
      <c r="JK32" s="166"/>
      <c r="JL32" s="166"/>
      <c r="JM32" s="166"/>
      <c r="JN32" s="166"/>
      <c r="JO32" s="166"/>
      <c r="JP32" s="166"/>
      <c r="JQ32" s="166"/>
      <c r="JR32" s="166"/>
      <c r="JS32" s="166"/>
      <c r="JT32" s="166"/>
      <c r="JU32" s="166"/>
      <c r="JV32" s="166"/>
      <c r="JW32" s="166"/>
      <c r="JX32" s="166"/>
      <c r="JY32" s="166"/>
      <c r="JZ32" s="166"/>
      <c r="KA32" s="166"/>
      <c r="KB32" s="166"/>
      <c r="KC32" s="166"/>
      <c r="KD32" s="166"/>
      <c r="KE32" s="166"/>
      <c r="KF32" s="166"/>
      <c r="KG32" s="166"/>
      <c r="KH32" s="166"/>
      <c r="KI32" s="166"/>
      <c r="KJ32" s="166"/>
      <c r="KK32" s="166"/>
      <c r="KL32" s="166"/>
      <c r="KM32" s="166"/>
      <c r="KN32" s="166"/>
      <c r="KO32" s="166"/>
      <c r="KP32" s="166"/>
      <c r="KQ32" s="166"/>
      <c r="KR32" s="166"/>
      <c r="KS32" s="166"/>
      <c r="KT32" s="166"/>
      <c r="KU32" s="166"/>
      <c r="KV32" s="166"/>
      <c r="KW32" s="166"/>
      <c r="KX32" s="166"/>
      <c r="KY32" s="166"/>
      <c r="KZ32" s="166"/>
      <c r="LA32" s="166"/>
      <c r="LB32" s="166"/>
      <c r="LC32" s="166"/>
      <c r="LD32" s="166"/>
      <c r="LE32" s="166"/>
      <c r="LF32" s="166"/>
      <c r="LG32" s="166"/>
      <c r="LH32" s="166"/>
      <c r="LI32" s="166"/>
      <c r="LJ32" s="166"/>
      <c r="LK32" s="166"/>
      <c r="LL32" s="166"/>
      <c r="LM32" s="166"/>
      <c r="LN32" s="166"/>
      <c r="LO32" s="166"/>
      <c r="LP32" s="166"/>
      <c r="LQ32" s="166"/>
      <c r="LR32" s="166"/>
      <c r="LS32" s="166"/>
      <c r="LT32" s="166"/>
      <c r="LU32" s="166"/>
      <c r="LV32" s="166"/>
      <c r="LW32" s="166"/>
      <c r="LX32" s="166"/>
      <c r="LY32" s="166"/>
      <c r="LZ32" s="166"/>
      <c r="MA32" s="166"/>
      <c r="MB32" s="166"/>
      <c r="MC32" s="166"/>
      <c r="MD32" s="166"/>
      <c r="ME32" s="166"/>
      <c r="MF32" s="166"/>
      <c r="MG32" s="166"/>
      <c r="MH32" s="166"/>
      <c r="MI32" s="166"/>
      <c r="MJ32" s="166"/>
      <c r="MK32" s="166"/>
    </row>
    <row r="33" spans="7:349" ht="18.75" x14ac:dyDescent="0.25">
      <c r="G33" s="10"/>
      <c r="H33" s="162"/>
      <c r="I33" s="162"/>
      <c r="J33" s="162"/>
      <c r="K33" s="162"/>
      <c r="L33" s="163"/>
      <c r="M33" s="163"/>
      <c r="N33" s="162"/>
      <c r="O33" s="12"/>
      <c r="P33" s="166"/>
      <c r="IW33" s="166"/>
      <c r="IX33" s="166"/>
      <c r="IY33" s="166"/>
      <c r="IZ33" s="166"/>
      <c r="JA33" s="166"/>
      <c r="JB33" s="166"/>
      <c r="JC33" s="166"/>
      <c r="JD33" s="166"/>
      <c r="JE33" s="166"/>
      <c r="JF33" s="166"/>
      <c r="JG33" s="166"/>
      <c r="JH33" s="166"/>
      <c r="JI33" s="166"/>
      <c r="JJ33" s="166"/>
      <c r="JK33" s="166"/>
      <c r="JL33" s="166"/>
      <c r="JM33" s="166"/>
      <c r="JN33" s="166"/>
      <c r="JO33" s="166"/>
      <c r="JP33" s="166"/>
      <c r="JQ33" s="166"/>
      <c r="JR33" s="166"/>
      <c r="JS33" s="166"/>
      <c r="JT33" s="166"/>
      <c r="JU33" s="166"/>
      <c r="JV33" s="166"/>
      <c r="JW33" s="166"/>
      <c r="JX33" s="166"/>
      <c r="JY33" s="166"/>
      <c r="JZ33" s="166"/>
      <c r="KA33" s="166"/>
      <c r="KB33" s="166"/>
      <c r="KC33" s="166"/>
      <c r="KD33" s="166"/>
      <c r="KE33" s="166"/>
      <c r="KF33" s="166"/>
      <c r="KG33" s="166"/>
      <c r="KH33" s="166"/>
      <c r="KI33" s="166"/>
      <c r="KJ33" s="166"/>
      <c r="KK33" s="166"/>
      <c r="KL33" s="166"/>
      <c r="KM33" s="166"/>
      <c r="KN33" s="166"/>
      <c r="KO33" s="166"/>
      <c r="KP33" s="166"/>
      <c r="KQ33" s="166"/>
      <c r="KR33" s="166"/>
      <c r="KS33" s="166"/>
      <c r="KT33" s="166"/>
      <c r="KU33" s="166"/>
      <c r="KV33" s="166"/>
      <c r="KW33" s="166"/>
      <c r="KX33" s="166"/>
      <c r="KY33" s="166"/>
      <c r="KZ33" s="166"/>
      <c r="LA33" s="166"/>
      <c r="LB33" s="166"/>
      <c r="LC33" s="166"/>
      <c r="LD33" s="166"/>
      <c r="LE33" s="166"/>
      <c r="LF33" s="166"/>
      <c r="LG33" s="166"/>
      <c r="LH33" s="166"/>
      <c r="LI33" s="166"/>
      <c r="LJ33" s="166"/>
      <c r="LK33" s="166"/>
      <c r="LL33" s="166"/>
      <c r="LM33" s="166"/>
      <c r="LN33" s="166"/>
      <c r="LO33" s="166"/>
      <c r="LP33" s="166"/>
      <c r="LQ33" s="166"/>
      <c r="LR33" s="166"/>
      <c r="LS33" s="166"/>
      <c r="LT33" s="166"/>
      <c r="LU33" s="166"/>
      <c r="LV33" s="166"/>
      <c r="LW33" s="166"/>
      <c r="LX33" s="166"/>
      <c r="LY33" s="166"/>
      <c r="LZ33" s="166"/>
      <c r="MA33" s="166"/>
      <c r="MB33" s="166"/>
      <c r="MC33" s="166"/>
      <c r="MD33" s="166"/>
      <c r="ME33" s="166"/>
      <c r="MF33" s="166"/>
      <c r="MG33" s="166"/>
      <c r="MH33" s="166"/>
      <c r="MI33" s="166"/>
      <c r="MJ33" s="166"/>
      <c r="MK33" s="166"/>
    </row>
    <row r="34" spans="7:349" x14ac:dyDescent="0.2">
      <c r="G34" s="10"/>
      <c r="H34" s="13"/>
      <c r="I34" s="13"/>
      <c r="J34" s="13"/>
      <c r="K34" s="13"/>
      <c r="L34" s="149"/>
      <c r="M34" s="149"/>
      <c r="N34" s="13"/>
      <c r="O34" s="13"/>
      <c r="P34" s="166"/>
      <c r="IW34" s="166"/>
      <c r="IX34" s="166"/>
      <c r="IY34" s="166"/>
      <c r="IZ34" s="166"/>
      <c r="JA34" s="166"/>
      <c r="JB34" s="166"/>
      <c r="JC34" s="166"/>
      <c r="JD34" s="166"/>
      <c r="JE34" s="166"/>
      <c r="JF34" s="166"/>
      <c r="JG34" s="166"/>
      <c r="JH34" s="166"/>
      <c r="JI34" s="166"/>
      <c r="JJ34" s="166"/>
      <c r="JK34" s="166"/>
      <c r="JL34" s="166"/>
      <c r="JM34" s="166"/>
      <c r="JN34" s="166"/>
      <c r="JO34" s="166"/>
      <c r="JP34" s="166"/>
      <c r="JQ34" s="166"/>
      <c r="JR34" s="166"/>
      <c r="JS34" s="166"/>
      <c r="JT34" s="166"/>
      <c r="JU34" s="166"/>
      <c r="JV34" s="166"/>
      <c r="JW34" s="166"/>
      <c r="JX34" s="166"/>
      <c r="JY34" s="166"/>
      <c r="JZ34" s="166"/>
      <c r="KA34" s="166"/>
      <c r="KB34" s="166"/>
      <c r="KC34" s="166"/>
      <c r="KD34" s="166"/>
      <c r="KE34" s="166"/>
      <c r="KF34" s="166"/>
      <c r="KG34" s="166"/>
      <c r="KH34" s="166"/>
      <c r="KI34" s="166"/>
      <c r="KJ34" s="166"/>
      <c r="KK34" s="166"/>
      <c r="KL34" s="166"/>
      <c r="KM34" s="166"/>
      <c r="KN34" s="166"/>
      <c r="KO34" s="166"/>
      <c r="KP34" s="166"/>
      <c r="KQ34" s="166"/>
      <c r="KR34" s="166"/>
      <c r="KS34" s="166"/>
      <c r="KT34" s="166"/>
      <c r="KU34" s="166"/>
      <c r="KV34" s="166"/>
      <c r="KW34" s="166"/>
      <c r="KX34" s="166"/>
      <c r="KY34" s="166"/>
      <c r="KZ34" s="166"/>
      <c r="LA34" s="166"/>
      <c r="LB34" s="166"/>
      <c r="LC34" s="166"/>
      <c r="LD34" s="166"/>
      <c r="LE34" s="166"/>
      <c r="LF34" s="166"/>
      <c r="LG34" s="166"/>
      <c r="LH34" s="166"/>
      <c r="LI34" s="166"/>
      <c r="LJ34" s="166"/>
      <c r="LK34" s="166"/>
      <c r="LL34" s="166"/>
      <c r="LM34" s="166"/>
      <c r="LN34" s="166"/>
      <c r="LO34" s="166"/>
      <c r="LP34" s="166"/>
      <c r="LQ34" s="166"/>
      <c r="LR34" s="166"/>
      <c r="LS34" s="166"/>
      <c r="LT34" s="166"/>
      <c r="LU34" s="166"/>
      <c r="LV34" s="166"/>
      <c r="LW34" s="166"/>
      <c r="LX34" s="166"/>
      <c r="LY34" s="166"/>
      <c r="LZ34" s="166"/>
      <c r="MA34" s="166"/>
      <c r="MB34" s="166"/>
      <c r="MC34" s="166"/>
      <c r="MD34" s="166"/>
      <c r="ME34" s="166"/>
      <c r="MF34" s="166"/>
      <c r="MG34" s="166"/>
      <c r="MH34" s="166"/>
      <c r="MI34" s="166"/>
      <c r="MJ34" s="166"/>
      <c r="MK34" s="166"/>
    </row>
    <row r="35" spans="7:349" x14ac:dyDescent="0.2">
      <c r="G35" s="10"/>
      <c r="H35" s="13"/>
      <c r="I35" s="13"/>
      <c r="J35" s="13"/>
      <c r="K35" s="13"/>
      <c r="L35" s="149"/>
      <c r="M35" s="149"/>
      <c r="N35" s="13"/>
      <c r="O35" s="13"/>
      <c r="P35" s="166"/>
      <c r="IW35" s="166"/>
      <c r="IX35" s="166"/>
      <c r="IY35" s="166"/>
      <c r="IZ35" s="166"/>
      <c r="JA35" s="166"/>
      <c r="JB35" s="166"/>
      <c r="JC35" s="166"/>
      <c r="JD35" s="166"/>
      <c r="JE35" s="166"/>
      <c r="JF35" s="166"/>
      <c r="JG35" s="166"/>
      <c r="JH35" s="166"/>
      <c r="JI35" s="166"/>
      <c r="JJ35" s="166"/>
      <c r="JK35" s="166"/>
      <c r="JL35" s="166"/>
      <c r="JM35" s="166"/>
      <c r="JN35" s="166"/>
      <c r="JO35" s="166"/>
      <c r="JP35" s="166"/>
      <c r="JQ35" s="166"/>
      <c r="JR35" s="166"/>
      <c r="JS35" s="166"/>
      <c r="JT35" s="166"/>
      <c r="JU35" s="166"/>
      <c r="JV35" s="166"/>
      <c r="LG35" s="166"/>
      <c r="LH35" s="166"/>
      <c r="LI35" s="166"/>
      <c r="LJ35" s="166"/>
      <c r="LK35" s="166"/>
      <c r="LL35" s="166"/>
      <c r="LM35" s="166"/>
      <c r="LN35" s="166"/>
      <c r="LO35" s="166"/>
      <c r="LP35" s="166"/>
      <c r="LQ35" s="166"/>
      <c r="LR35" s="166"/>
      <c r="LS35" s="166"/>
      <c r="LT35" s="166"/>
      <c r="LU35" s="166"/>
      <c r="LV35" s="166"/>
      <c r="LW35" s="166"/>
      <c r="LX35" s="166"/>
      <c r="LY35" s="166"/>
      <c r="LZ35" s="166"/>
      <c r="MA35" s="166"/>
      <c r="MB35" s="166"/>
      <c r="MC35" s="166"/>
      <c r="MD35" s="166"/>
      <c r="ME35" s="166"/>
      <c r="MF35" s="166"/>
      <c r="MG35" s="166"/>
      <c r="MH35" s="166"/>
      <c r="MI35" s="166"/>
      <c r="MJ35" s="166"/>
      <c r="MK35" s="166"/>
    </row>
    <row r="36" spans="7:349" x14ac:dyDescent="0.2">
      <c r="G36" s="10"/>
      <c r="H36" s="13"/>
      <c r="I36" s="13"/>
      <c r="J36" s="13"/>
      <c r="K36" s="13"/>
      <c r="L36" s="149"/>
      <c r="M36" s="149"/>
      <c r="N36" s="13"/>
      <c r="O36" s="13"/>
      <c r="P36" s="166"/>
      <c r="IW36" s="166"/>
      <c r="IX36" s="166"/>
      <c r="IY36" s="166"/>
      <c r="IZ36" s="166"/>
      <c r="JA36" s="166"/>
      <c r="JB36" s="166"/>
      <c r="JC36" s="166"/>
      <c r="JD36" s="166"/>
      <c r="JE36" s="166"/>
      <c r="JF36" s="166"/>
      <c r="JG36" s="166"/>
      <c r="JH36" s="166"/>
      <c r="JI36" s="166"/>
      <c r="JJ36" s="166"/>
      <c r="JK36" s="166"/>
      <c r="JL36" s="166"/>
      <c r="JM36" s="166"/>
      <c r="JN36" s="166"/>
      <c r="JO36" s="166"/>
      <c r="JP36" s="166"/>
      <c r="JQ36" s="166"/>
      <c r="JR36" s="166"/>
      <c r="JS36" s="166"/>
      <c r="JT36" s="166"/>
      <c r="JU36" s="166"/>
      <c r="JV36" s="166"/>
      <c r="LG36" s="166"/>
      <c r="LH36" s="166"/>
      <c r="LI36" s="166"/>
      <c r="LJ36" s="166"/>
      <c r="LK36" s="166"/>
      <c r="LL36" s="166"/>
      <c r="LM36" s="166"/>
      <c r="LN36" s="166"/>
      <c r="LO36" s="166"/>
      <c r="LP36" s="166"/>
      <c r="LQ36" s="166"/>
      <c r="LR36" s="166"/>
      <c r="LS36" s="166"/>
      <c r="LT36" s="166"/>
      <c r="LU36" s="166"/>
      <c r="LV36" s="166"/>
      <c r="LW36" s="166"/>
      <c r="LX36" s="166"/>
      <c r="LY36" s="166"/>
      <c r="LZ36" s="166"/>
      <c r="MA36" s="166"/>
      <c r="MB36" s="166"/>
      <c r="MC36" s="166"/>
      <c r="MD36" s="166"/>
      <c r="ME36" s="166"/>
      <c r="MF36" s="166"/>
      <c r="MG36" s="166"/>
      <c r="MH36" s="166"/>
      <c r="MI36" s="166"/>
      <c r="MJ36" s="166"/>
      <c r="MK36" s="166"/>
    </row>
    <row r="37" spans="7:349" x14ac:dyDescent="0.2">
      <c r="G37" s="10"/>
      <c r="H37" s="10"/>
      <c r="I37" s="10"/>
      <c r="J37" s="10"/>
      <c r="K37" s="10"/>
      <c r="L37" s="10"/>
      <c r="M37" s="10"/>
      <c r="N37" s="10"/>
      <c r="O37" s="10"/>
      <c r="P37" s="166"/>
      <c r="IW37" s="166"/>
      <c r="IX37" s="166"/>
      <c r="IY37" s="166"/>
      <c r="IZ37" s="166"/>
      <c r="JA37" s="166"/>
      <c r="JB37" s="166"/>
      <c r="JC37" s="166"/>
      <c r="JD37" s="166"/>
      <c r="JE37" s="166"/>
      <c r="JF37" s="166"/>
      <c r="JG37" s="166"/>
      <c r="JH37" s="166"/>
      <c r="JI37" s="166"/>
      <c r="JJ37" s="166"/>
      <c r="JK37" s="166"/>
      <c r="JL37" s="166"/>
      <c r="JM37" s="166"/>
      <c r="JN37" s="166"/>
      <c r="JO37" s="166"/>
      <c r="JP37" s="166"/>
      <c r="JQ37" s="166"/>
      <c r="JR37" s="166"/>
      <c r="JS37" s="166"/>
      <c r="JT37" s="166"/>
      <c r="JU37" s="166"/>
      <c r="JV37" s="166"/>
      <c r="LG37" s="166"/>
      <c r="LH37" s="166"/>
      <c r="LI37" s="166"/>
      <c r="LJ37" s="166"/>
      <c r="LK37" s="166"/>
      <c r="LL37" s="166"/>
      <c r="LM37" s="166"/>
      <c r="LN37" s="166"/>
      <c r="LO37" s="166"/>
      <c r="LP37" s="166"/>
      <c r="LQ37" s="166"/>
      <c r="LR37" s="166"/>
      <c r="LS37" s="166"/>
      <c r="LT37" s="166"/>
      <c r="LU37" s="166"/>
      <c r="LV37" s="166"/>
      <c r="LW37" s="166"/>
      <c r="LX37" s="166"/>
      <c r="LY37" s="166"/>
      <c r="LZ37" s="166"/>
      <c r="MA37" s="166"/>
      <c r="MB37" s="166"/>
      <c r="MC37" s="166"/>
      <c r="MD37" s="166"/>
      <c r="ME37" s="166"/>
      <c r="MF37" s="166"/>
      <c r="MG37" s="166"/>
      <c r="MH37" s="166"/>
      <c r="MI37" s="166"/>
      <c r="MJ37" s="166"/>
      <c r="MK37" s="166"/>
    </row>
    <row r="38" spans="7:349" x14ac:dyDescent="0.2">
      <c r="G38" s="10"/>
      <c r="H38" s="10"/>
      <c r="I38" s="10"/>
      <c r="J38" s="10"/>
      <c r="K38" s="10"/>
      <c r="L38" s="10"/>
      <c r="M38" s="10"/>
      <c r="N38" s="10"/>
      <c r="O38" s="10"/>
      <c r="P38" s="166"/>
      <c r="IW38" s="166"/>
      <c r="IX38" s="166"/>
      <c r="IY38" s="166"/>
      <c r="IZ38" s="166"/>
      <c r="JA38" s="166"/>
      <c r="JB38" s="166"/>
      <c r="JC38" s="166"/>
      <c r="JD38" s="166"/>
      <c r="JE38" s="166"/>
      <c r="JF38" s="166"/>
      <c r="JG38" s="166"/>
      <c r="JH38" s="166"/>
      <c r="JI38" s="166"/>
      <c r="JJ38" s="166"/>
      <c r="JK38" s="166"/>
      <c r="JL38" s="166"/>
      <c r="JM38" s="166"/>
      <c r="JN38" s="166"/>
      <c r="JO38" s="166"/>
      <c r="JP38" s="166"/>
      <c r="JQ38" s="166"/>
      <c r="JR38" s="166"/>
      <c r="JS38" s="166"/>
      <c r="JT38" s="166"/>
      <c r="JU38" s="166"/>
      <c r="JV38" s="166"/>
    </row>
    <row r="39" spans="7:349" x14ac:dyDescent="0.2">
      <c r="G39" s="10"/>
      <c r="H39" s="10"/>
      <c r="I39" s="10"/>
      <c r="J39" s="10"/>
      <c r="K39" s="10"/>
      <c r="L39" s="10"/>
      <c r="M39" s="10"/>
      <c r="N39" s="10"/>
      <c r="O39" s="10"/>
      <c r="P39" s="166"/>
      <c r="IW39" s="166"/>
      <c r="IX39" s="166"/>
      <c r="IY39" s="166"/>
      <c r="IZ39" s="166"/>
      <c r="JA39" s="166"/>
      <c r="JB39" s="166"/>
      <c r="JC39" s="166"/>
      <c r="JD39" s="166"/>
      <c r="JE39" s="166"/>
      <c r="JF39" s="166"/>
      <c r="JG39" s="166"/>
      <c r="JH39" s="166"/>
      <c r="JI39" s="166"/>
      <c r="JJ39" s="166"/>
      <c r="JK39" s="166"/>
      <c r="JL39" s="166"/>
      <c r="JM39" s="166"/>
      <c r="JN39" s="166"/>
      <c r="JO39" s="166"/>
      <c r="JP39" s="166"/>
      <c r="JQ39" s="166"/>
      <c r="JR39" s="166"/>
      <c r="JS39" s="166"/>
      <c r="JT39" s="166"/>
      <c r="JU39" s="166"/>
      <c r="JV39" s="166"/>
    </row>
    <row r="40" spans="7:349" x14ac:dyDescent="0.2">
      <c r="G40" s="10"/>
      <c r="H40" s="10"/>
      <c r="I40" s="10"/>
      <c r="J40" s="10"/>
      <c r="K40" s="10"/>
      <c r="L40" s="10"/>
      <c r="M40" s="10"/>
      <c r="N40" s="10"/>
      <c r="O40" s="10"/>
      <c r="P40" s="166"/>
    </row>
    <row r="41" spans="7:349" x14ac:dyDescent="0.2">
      <c r="G41" s="10"/>
      <c r="H41" s="10"/>
      <c r="I41" s="10"/>
      <c r="J41" s="10"/>
      <c r="K41" s="10"/>
      <c r="L41" s="10"/>
      <c r="M41" s="10"/>
      <c r="N41" s="10"/>
      <c r="O41" s="10"/>
      <c r="P41" s="166"/>
    </row>
    <row r="42" spans="7:349" x14ac:dyDescent="0.2">
      <c r="G42" s="10"/>
      <c r="H42" s="10"/>
      <c r="I42" s="10"/>
      <c r="J42" s="10"/>
      <c r="K42" s="10"/>
      <c r="L42" s="10"/>
      <c r="M42" s="10"/>
      <c r="N42" s="10"/>
      <c r="O42" s="10"/>
      <c r="P42" s="166"/>
    </row>
    <row r="43" spans="7:349" x14ac:dyDescent="0.2">
      <c r="G43" s="10"/>
      <c r="H43" s="10"/>
      <c r="I43" s="10"/>
      <c r="J43" s="10"/>
      <c r="K43" s="10"/>
      <c r="L43" s="10"/>
      <c r="M43" s="10"/>
      <c r="N43" s="10"/>
      <c r="O43" s="10"/>
      <c r="P43" s="166"/>
    </row>
    <row r="44" spans="7:349" x14ac:dyDescent="0.2">
      <c r="G44" s="10"/>
      <c r="H44" s="10"/>
      <c r="I44" s="10"/>
      <c r="J44" s="10"/>
      <c r="K44" s="10"/>
      <c r="L44" s="10"/>
      <c r="M44" s="10"/>
      <c r="N44" s="10"/>
      <c r="O44" s="10"/>
      <c r="P44" s="166"/>
    </row>
    <row r="45" spans="7:349" x14ac:dyDescent="0.2">
      <c r="G45" s="10"/>
      <c r="H45" s="10"/>
      <c r="I45" s="10"/>
      <c r="J45" s="10"/>
      <c r="K45" s="10"/>
      <c r="L45" s="10"/>
      <c r="M45" s="10"/>
      <c r="N45" s="10"/>
      <c r="O45" s="10"/>
      <c r="P45" s="166"/>
    </row>
    <row r="46" spans="7:349" x14ac:dyDescent="0.2">
      <c r="G46" s="10"/>
      <c r="H46" s="10"/>
      <c r="I46" s="10"/>
      <c r="J46" s="10"/>
      <c r="K46" s="10"/>
      <c r="L46" s="10"/>
      <c r="M46" s="10"/>
      <c r="N46" s="10"/>
      <c r="O46" s="10"/>
      <c r="P46" s="166"/>
    </row>
    <row r="47" spans="7:349" x14ac:dyDescent="0.2">
      <c r="G47" s="10"/>
      <c r="H47" s="10"/>
      <c r="I47" s="10"/>
      <c r="J47" s="10"/>
      <c r="K47" s="10"/>
      <c r="L47" s="10"/>
      <c r="M47" s="10"/>
      <c r="N47" s="10"/>
      <c r="O47" s="10"/>
      <c r="P47" s="166"/>
    </row>
    <row r="48" spans="7:349" x14ac:dyDescent="0.2">
      <c r="G48" s="10"/>
      <c r="H48" s="10"/>
      <c r="I48" s="10"/>
      <c r="J48" s="10"/>
      <c r="K48" s="10"/>
      <c r="L48" s="10"/>
      <c r="M48" s="10"/>
      <c r="N48" s="10"/>
      <c r="O48" s="10"/>
      <c r="P48" s="166"/>
    </row>
    <row r="49" spans="7:16" x14ac:dyDescent="0.2">
      <c r="G49" s="10"/>
      <c r="H49" s="10"/>
      <c r="I49" s="10"/>
      <c r="J49" s="10"/>
      <c r="K49" s="10"/>
      <c r="L49" s="10"/>
      <c r="M49" s="10"/>
      <c r="N49" s="10"/>
      <c r="O49" s="10"/>
      <c r="P49" s="166"/>
    </row>
    <row r="50" spans="7:16" x14ac:dyDescent="0.2">
      <c r="G50" s="10"/>
      <c r="H50" s="10"/>
      <c r="I50" s="10"/>
      <c r="J50" s="10"/>
      <c r="K50" s="10"/>
      <c r="L50" s="10"/>
      <c r="M50" s="10"/>
      <c r="N50" s="10"/>
      <c r="O50" s="10"/>
      <c r="P50" s="166"/>
    </row>
    <row r="51" spans="7:16" x14ac:dyDescent="0.2">
      <c r="G51" s="10"/>
      <c r="H51" s="10"/>
      <c r="I51" s="10"/>
      <c r="J51" s="10"/>
      <c r="K51" s="10"/>
      <c r="L51" s="10"/>
      <c r="M51" s="10"/>
      <c r="N51" s="10"/>
      <c r="O51" s="10"/>
      <c r="P51" s="166"/>
    </row>
    <row r="52" spans="7:16" x14ac:dyDescent="0.2">
      <c r="G52" s="10"/>
      <c r="H52" s="10"/>
      <c r="I52" s="10"/>
      <c r="J52" s="10"/>
      <c r="K52" s="10"/>
      <c r="L52" s="10"/>
      <c r="M52" s="10"/>
      <c r="N52" s="10"/>
      <c r="O52" s="10"/>
      <c r="P52" s="166"/>
    </row>
    <row r="53" spans="7:16" x14ac:dyDescent="0.2">
      <c r="G53" s="10"/>
      <c r="H53" s="10"/>
      <c r="I53" s="10"/>
      <c r="J53" s="10"/>
      <c r="K53" s="10"/>
      <c r="L53" s="10"/>
      <c r="M53" s="10"/>
      <c r="N53" s="10"/>
      <c r="O53" s="10"/>
      <c r="P53" s="166"/>
    </row>
    <row r="54" spans="7:16" x14ac:dyDescent="0.2">
      <c r="G54" s="10"/>
      <c r="H54" s="10"/>
      <c r="I54" s="10"/>
      <c r="J54" s="10"/>
      <c r="K54" s="10"/>
      <c r="L54" s="10"/>
      <c r="M54" s="10"/>
      <c r="N54" s="10"/>
      <c r="O54" s="10"/>
      <c r="P54" s="166"/>
    </row>
    <row r="55" spans="7:16" x14ac:dyDescent="0.2">
      <c r="G55" s="10"/>
      <c r="H55" s="10"/>
      <c r="I55" s="10"/>
      <c r="J55" s="10"/>
      <c r="K55" s="10"/>
      <c r="L55" s="10"/>
      <c r="M55" s="10"/>
      <c r="N55" s="10"/>
      <c r="O55" s="10"/>
      <c r="P55" s="166"/>
    </row>
    <row r="56" spans="7:16" x14ac:dyDescent="0.2">
      <c r="G56" s="10"/>
      <c r="H56" s="10"/>
      <c r="I56" s="10"/>
      <c r="J56" s="10"/>
      <c r="K56" s="10"/>
      <c r="L56" s="10"/>
      <c r="M56" s="10"/>
      <c r="N56" s="10"/>
      <c r="O56" s="10"/>
      <c r="P56" s="166"/>
    </row>
    <row r="57" spans="7:16" x14ac:dyDescent="0.2">
      <c r="G57" s="10"/>
      <c r="H57" s="10"/>
      <c r="I57" s="10"/>
      <c r="J57" s="10"/>
      <c r="K57" s="10"/>
      <c r="L57" s="10"/>
      <c r="M57" s="10"/>
      <c r="N57" s="10"/>
      <c r="O57" s="10"/>
      <c r="P57" s="166"/>
    </row>
    <row r="58" spans="7:16" x14ac:dyDescent="0.2">
      <c r="G58" s="10"/>
      <c r="H58" s="10"/>
      <c r="I58" s="10"/>
      <c r="J58" s="10"/>
      <c r="K58" s="10"/>
      <c r="L58" s="10"/>
      <c r="M58" s="10"/>
      <c r="N58" s="10"/>
      <c r="O58" s="10"/>
      <c r="P58" s="166"/>
    </row>
    <row r="59" spans="7:16" x14ac:dyDescent="0.2">
      <c r="G59" s="10"/>
      <c r="H59" s="10"/>
      <c r="I59" s="10"/>
      <c r="J59" s="10"/>
      <c r="K59" s="10"/>
      <c r="L59" s="10"/>
      <c r="M59" s="10"/>
      <c r="N59" s="10"/>
      <c r="O59" s="10"/>
      <c r="P59" s="166"/>
    </row>
    <row r="60" spans="7:16" x14ac:dyDescent="0.2">
      <c r="G60" s="10"/>
      <c r="H60" s="10"/>
      <c r="I60" s="10"/>
      <c r="J60" s="10"/>
      <c r="K60" s="10"/>
      <c r="L60" s="10"/>
      <c r="M60" s="10"/>
      <c r="N60" s="10"/>
      <c r="O60" s="10"/>
      <c r="P60" s="166"/>
    </row>
    <row r="61" spans="7:16" x14ac:dyDescent="0.2">
      <c r="G61" s="10"/>
      <c r="H61" s="10"/>
      <c r="I61" s="10"/>
      <c r="J61" s="10"/>
      <c r="K61" s="10"/>
      <c r="L61" s="10"/>
      <c r="M61" s="10"/>
      <c r="N61" s="10"/>
      <c r="O61" s="10"/>
      <c r="P61" s="166"/>
    </row>
  </sheetData>
  <mergeCells count="40">
    <mergeCell ref="E1:O1"/>
    <mergeCell ref="E2:O2"/>
    <mergeCell ref="A11:E11"/>
    <mergeCell ref="A10:G10"/>
    <mergeCell ref="A3:O3"/>
    <mergeCell ref="A5:A6"/>
    <mergeCell ref="B5:B6"/>
    <mergeCell ref="H5:N5"/>
    <mergeCell ref="O5:O6"/>
    <mergeCell ref="C5:C6"/>
    <mergeCell ref="D5:G5"/>
    <mergeCell ref="O12:O29"/>
    <mergeCell ref="A7:O7"/>
    <mergeCell ref="A8:N8"/>
    <mergeCell ref="A9:N9"/>
    <mergeCell ref="A23:A24"/>
    <mergeCell ref="B23:B24"/>
    <mergeCell ref="D23:D24"/>
    <mergeCell ref="B27:B29"/>
    <mergeCell ref="D27:D29"/>
    <mergeCell ref="E27:E29"/>
    <mergeCell ref="A27:A29"/>
    <mergeCell ref="A17:A18"/>
    <mergeCell ref="B17:B18"/>
    <mergeCell ref="D17:D18"/>
    <mergeCell ref="E23:E24"/>
    <mergeCell ref="A19:A20"/>
    <mergeCell ref="D12:D14"/>
    <mergeCell ref="E12:E14"/>
    <mergeCell ref="C12:C29"/>
    <mergeCell ref="E17:E18"/>
    <mergeCell ref="A12:A16"/>
    <mergeCell ref="B12:B16"/>
    <mergeCell ref="B19:B20"/>
    <mergeCell ref="D19:D20"/>
    <mergeCell ref="E19:E20"/>
    <mergeCell ref="A21:A22"/>
    <mergeCell ref="B21:B22"/>
    <mergeCell ref="D21:D22"/>
    <mergeCell ref="E21:E22"/>
  </mergeCells>
  <phoneticPr fontId="9" type="noConversion"/>
  <printOptions horizontalCentered="1"/>
  <pageMargins left="0.19" right="0.19" top="0.33" bottom="0.28999999999999998" header="0.15" footer="0.2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O96"/>
  <sheetViews>
    <sheetView zoomScaleNormal="100" zoomScaleSheetLayoutView="73" workbookViewId="0">
      <selection activeCell="Q3" sqref="Q3"/>
    </sheetView>
  </sheetViews>
  <sheetFormatPr defaultRowHeight="15.75" x14ac:dyDescent="0.2"/>
  <cols>
    <col min="1" max="1" width="7.5703125" style="4" customWidth="1"/>
    <col min="2" max="2" width="30.85546875" style="3" customWidth="1"/>
    <col min="3" max="5" width="9.140625" style="3" customWidth="1"/>
    <col min="6" max="6" width="13.140625" style="3" customWidth="1"/>
    <col min="7" max="7" width="9.140625" style="3" customWidth="1"/>
    <col min="8" max="14" width="9.42578125" style="3" customWidth="1"/>
    <col min="15" max="15" width="26.42578125" style="3" customWidth="1"/>
    <col min="16" max="16384" width="9.140625" style="155"/>
  </cols>
  <sheetData>
    <row r="1" spans="1:15" ht="54.75" customHeight="1" x14ac:dyDescent="0.2">
      <c r="G1" s="436" t="s">
        <v>238</v>
      </c>
      <c r="H1" s="436"/>
      <c r="I1" s="436"/>
      <c r="J1" s="436"/>
      <c r="K1" s="436"/>
      <c r="L1" s="436"/>
      <c r="M1" s="436"/>
      <c r="N1" s="436"/>
      <c r="O1" s="436"/>
    </row>
    <row r="2" spans="1:15" ht="56.25" customHeight="1" x14ac:dyDescent="0.2">
      <c r="E2" s="437"/>
      <c r="F2" s="438"/>
      <c r="G2" s="436" t="s">
        <v>149</v>
      </c>
      <c r="H2" s="436"/>
      <c r="I2" s="436"/>
      <c r="J2" s="436"/>
      <c r="K2" s="436"/>
      <c r="L2" s="436"/>
      <c r="M2" s="436"/>
      <c r="N2" s="436"/>
      <c r="O2" s="436"/>
    </row>
    <row r="3" spans="1:15" ht="30.75" customHeight="1" x14ac:dyDescent="0.2">
      <c r="A3" s="439" t="s">
        <v>17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ht="14.25" customHeight="1" x14ac:dyDescent="0.2">
      <c r="E4" s="2"/>
      <c r="F4" s="1" t="s">
        <v>11</v>
      </c>
      <c r="G4" s="2"/>
    </row>
    <row r="5" spans="1:15" ht="12.75" x14ac:dyDescent="0.2">
      <c r="A5" s="501" t="s">
        <v>12</v>
      </c>
      <c r="B5" s="560" t="s">
        <v>28</v>
      </c>
      <c r="C5" s="413" t="s">
        <v>0</v>
      </c>
      <c r="D5" s="562" t="s">
        <v>1</v>
      </c>
      <c r="E5" s="562"/>
      <c r="F5" s="563"/>
      <c r="G5" s="563"/>
      <c r="H5" s="564" t="s">
        <v>2</v>
      </c>
      <c r="I5" s="565"/>
      <c r="J5" s="565"/>
      <c r="K5" s="565"/>
      <c r="L5" s="565"/>
      <c r="M5" s="565"/>
      <c r="N5" s="566"/>
      <c r="O5" s="563" t="s">
        <v>3</v>
      </c>
    </row>
    <row r="6" spans="1:15" ht="38.25" x14ac:dyDescent="0.2">
      <c r="A6" s="503"/>
      <c r="B6" s="561"/>
      <c r="C6" s="413"/>
      <c r="D6" s="233" t="s">
        <v>4</v>
      </c>
      <c r="E6" s="234" t="s">
        <v>5</v>
      </c>
      <c r="F6" s="202" t="s">
        <v>6</v>
      </c>
      <c r="G6" s="203" t="s">
        <v>7</v>
      </c>
      <c r="H6" s="306" t="s">
        <v>8</v>
      </c>
      <c r="I6" s="202" t="s">
        <v>9</v>
      </c>
      <c r="J6" s="202" t="s">
        <v>10</v>
      </c>
      <c r="K6" s="202" t="s">
        <v>50</v>
      </c>
      <c r="L6" s="202" t="s">
        <v>118</v>
      </c>
      <c r="M6" s="202" t="s">
        <v>150</v>
      </c>
      <c r="N6" s="57" t="s">
        <v>151</v>
      </c>
      <c r="O6" s="563"/>
    </row>
    <row r="7" spans="1:15" ht="15" customHeight="1" x14ac:dyDescent="0.2">
      <c r="A7" s="5"/>
      <c r="B7" s="570" t="s">
        <v>109</v>
      </c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8"/>
    </row>
    <row r="8" spans="1:15" ht="17.25" customHeight="1" x14ac:dyDescent="0.2">
      <c r="A8" s="5"/>
      <c r="B8" s="567" t="s">
        <v>110</v>
      </c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9"/>
    </row>
    <row r="9" spans="1:15" ht="34.5" customHeight="1" x14ac:dyDescent="0.2">
      <c r="A9" s="5"/>
      <c r="B9" s="581" t="s">
        <v>111</v>
      </c>
      <c r="C9" s="582"/>
      <c r="D9" s="582"/>
      <c r="E9" s="582"/>
      <c r="F9" s="582"/>
      <c r="G9" s="582"/>
      <c r="H9" s="521"/>
      <c r="I9" s="521"/>
      <c r="J9" s="521"/>
      <c r="K9" s="521"/>
      <c r="L9" s="521"/>
      <c r="M9" s="521"/>
      <c r="N9" s="521"/>
      <c r="O9" s="583"/>
    </row>
    <row r="10" spans="1:15" ht="19.5" customHeight="1" x14ac:dyDescent="0.2">
      <c r="A10" s="240"/>
      <c r="B10" s="322"/>
      <c r="C10" s="323"/>
      <c r="D10" s="323"/>
      <c r="E10" s="323"/>
      <c r="F10" s="323"/>
      <c r="G10" s="323"/>
      <c r="H10" s="246"/>
      <c r="I10" s="246"/>
      <c r="J10" s="246">
        <f>22.4+29.1+0.9+16.72+25.72</f>
        <v>94.84</v>
      </c>
      <c r="K10" s="246">
        <f>23+30+16.72</f>
        <v>69.72</v>
      </c>
      <c r="L10" s="246"/>
      <c r="M10" s="246"/>
      <c r="N10" s="246"/>
      <c r="O10" s="324"/>
    </row>
    <row r="11" spans="1:15" s="333" customFormat="1" ht="15.75" customHeight="1" x14ac:dyDescent="0.2">
      <c r="A11" s="319"/>
      <c r="B11" s="584"/>
      <c r="C11" s="585"/>
      <c r="D11" s="585"/>
      <c r="E11" s="585"/>
      <c r="F11" s="585"/>
      <c r="G11" s="586"/>
      <c r="H11" s="59">
        <f>H14+H15+H16+H17+H18+H22+H23+H25+H30+H35</f>
        <v>288.84000000000003</v>
      </c>
      <c r="I11" s="59">
        <f t="shared" ref="I11" si="0">I14+I15+I16+I17+I18+I22+I23+I25+I30+I35</f>
        <v>56.65</v>
      </c>
      <c r="J11" s="59">
        <f>J14+J15+J16+J17+J18+J22+J23+J24+J25+J30+J35+J36+J37+J38+J39+J40+J41+J42+J43+J44+J45+J46+J47</f>
        <v>94.840000000000018</v>
      </c>
      <c r="K11" s="59">
        <f t="shared" ref="K11:N11" si="1">K14+K15+K16+K17+K18+K22+K23+K24+K25+K30+K35+K36+K37+K38+K39+K40+K41+K42+K43+K44+K45+K46+K47</f>
        <v>69.720000000000013</v>
      </c>
      <c r="L11" s="59">
        <f t="shared" si="1"/>
        <v>53</v>
      </c>
      <c r="M11" s="59">
        <f t="shared" si="1"/>
        <v>53</v>
      </c>
      <c r="N11" s="59">
        <f t="shared" si="1"/>
        <v>616.05000000000007</v>
      </c>
      <c r="O11" s="60"/>
    </row>
    <row r="12" spans="1:15" s="334" customFormat="1" x14ac:dyDescent="0.2">
      <c r="A12" s="7"/>
      <c r="B12" s="587" t="s">
        <v>14</v>
      </c>
      <c r="C12" s="588"/>
      <c r="D12" s="588"/>
      <c r="E12" s="588"/>
      <c r="F12" s="588"/>
      <c r="G12" s="588"/>
      <c r="H12" s="589"/>
      <c r="I12" s="589"/>
      <c r="J12" s="589"/>
      <c r="K12" s="589"/>
      <c r="L12" s="589"/>
      <c r="M12" s="589"/>
      <c r="N12" s="589"/>
      <c r="O12" s="590"/>
    </row>
    <row r="13" spans="1:15" s="335" customFormat="1" ht="12" customHeight="1" x14ac:dyDescent="0.2">
      <c r="A13" s="24"/>
      <c r="B13" s="61"/>
      <c r="C13" s="62"/>
      <c r="D13" s="62"/>
      <c r="E13" s="62"/>
      <c r="F13" s="575" t="s">
        <v>162</v>
      </c>
      <c r="G13" s="575"/>
      <c r="H13" s="63">
        <f t="shared" ref="H13:L13" si="2">H14+H15+H16+H17+H18+H22+H23</f>
        <v>140.72</v>
      </c>
      <c r="I13" s="63">
        <f t="shared" si="2"/>
        <v>34.25</v>
      </c>
      <c r="J13" s="63">
        <f t="shared" si="2"/>
        <v>29.1</v>
      </c>
      <c r="K13" s="63">
        <f>K14+K15+K16+K17+K18+K22+K23+K35+K36+K37+K39</f>
        <v>35.32</v>
      </c>
      <c r="L13" s="63">
        <f t="shared" si="2"/>
        <v>30</v>
      </c>
      <c r="M13" s="63">
        <f t="shared" ref="M13" si="3">M14+M15+M16+M17+M18+M22+M23</f>
        <v>30</v>
      </c>
      <c r="N13" s="63">
        <f>N14+N15+N16+N17+N18+N22+N23</f>
        <v>281.47000000000003</v>
      </c>
      <c r="O13" s="64"/>
    </row>
    <row r="14" spans="1:15" s="333" customFormat="1" ht="37.5" customHeight="1" x14ac:dyDescent="0.2">
      <c r="A14" s="501" t="s">
        <v>99</v>
      </c>
      <c r="B14" s="557" t="s">
        <v>124</v>
      </c>
      <c r="C14" s="336"/>
      <c r="D14" s="499" t="s">
        <v>39</v>
      </c>
      <c r="E14" s="499" t="s">
        <v>18</v>
      </c>
      <c r="F14" s="329" t="s">
        <v>132</v>
      </c>
      <c r="G14" s="474">
        <v>244</v>
      </c>
      <c r="H14" s="170"/>
      <c r="I14" s="173">
        <v>10.42</v>
      </c>
      <c r="J14" s="173"/>
      <c r="K14" s="337"/>
      <c r="L14" s="173"/>
      <c r="M14" s="173"/>
      <c r="N14" s="174">
        <f>H14+I14+J14+K14+L14</f>
        <v>10.42</v>
      </c>
      <c r="O14" s="549" t="s">
        <v>21</v>
      </c>
    </row>
    <row r="15" spans="1:15" s="333" customFormat="1" ht="37.5" customHeight="1" x14ac:dyDescent="0.2">
      <c r="A15" s="503"/>
      <c r="B15" s="559"/>
      <c r="C15" s="338"/>
      <c r="D15" s="500"/>
      <c r="E15" s="500"/>
      <c r="F15" s="318" t="s">
        <v>129</v>
      </c>
      <c r="G15" s="475"/>
      <c r="H15" s="171"/>
      <c r="I15" s="172"/>
      <c r="J15" s="180">
        <v>5</v>
      </c>
      <c r="K15" s="172">
        <v>5</v>
      </c>
      <c r="L15" s="172">
        <v>5</v>
      </c>
      <c r="M15" s="172">
        <v>5</v>
      </c>
      <c r="N15" s="175">
        <f>H15+I15+J15+K15+L15+M15</f>
        <v>20</v>
      </c>
      <c r="O15" s="551"/>
    </row>
    <row r="16" spans="1:15" s="333" customFormat="1" ht="62.25" customHeight="1" x14ac:dyDescent="0.2">
      <c r="A16" s="501" t="s">
        <v>100</v>
      </c>
      <c r="B16" s="532" t="s">
        <v>22</v>
      </c>
      <c r="C16" s="339"/>
      <c r="D16" s="499" t="s">
        <v>39</v>
      </c>
      <c r="E16" s="499" t="s">
        <v>18</v>
      </c>
      <c r="F16" s="176" t="s">
        <v>132</v>
      </c>
      <c r="G16" s="307">
        <v>244</v>
      </c>
      <c r="H16" s="178">
        <v>15</v>
      </c>
      <c r="I16" s="179">
        <v>13.83</v>
      </c>
      <c r="J16" s="173"/>
      <c r="K16" s="173"/>
      <c r="L16" s="173"/>
      <c r="M16" s="173"/>
      <c r="N16" s="174">
        <f>H16+I16+J16+K16+L16</f>
        <v>28.83</v>
      </c>
      <c r="O16" s="546" t="s">
        <v>19</v>
      </c>
    </row>
    <row r="17" spans="1:15" s="333" customFormat="1" ht="71.25" customHeight="1" x14ac:dyDescent="0.2">
      <c r="A17" s="503"/>
      <c r="B17" s="533"/>
      <c r="C17" s="339"/>
      <c r="D17" s="500"/>
      <c r="E17" s="500"/>
      <c r="F17" s="318" t="s">
        <v>129</v>
      </c>
      <c r="G17" s="177">
        <v>244</v>
      </c>
      <c r="H17" s="171"/>
      <c r="I17" s="180"/>
      <c r="J17" s="200">
        <v>14.1</v>
      </c>
      <c r="K17" s="172">
        <v>12.4</v>
      </c>
      <c r="L17" s="172">
        <v>15</v>
      </c>
      <c r="M17" s="172">
        <v>15</v>
      </c>
      <c r="N17" s="175">
        <f>H17+I17+J17+K17+L17+M17</f>
        <v>56.5</v>
      </c>
      <c r="O17" s="547"/>
    </row>
    <row r="18" spans="1:15" s="333" customFormat="1" ht="30.75" customHeight="1" x14ac:dyDescent="0.2">
      <c r="A18" s="501" t="s">
        <v>101</v>
      </c>
      <c r="B18" s="340" t="s">
        <v>35</v>
      </c>
      <c r="C18" s="336"/>
      <c r="D18" s="424" t="s">
        <v>39</v>
      </c>
      <c r="E18" s="424" t="s">
        <v>18</v>
      </c>
      <c r="F18" s="424" t="s">
        <v>132</v>
      </c>
      <c r="G18" s="572">
        <v>244</v>
      </c>
      <c r="H18" s="74">
        <f t="shared" ref="H18:N18" si="4">H19+H21+H20</f>
        <v>115.72</v>
      </c>
      <c r="I18" s="83">
        <f t="shared" si="4"/>
        <v>0</v>
      </c>
      <c r="J18" s="83">
        <f t="shared" si="4"/>
        <v>0</v>
      </c>
      <c r="K18" s="33">
        <f t="shared" si="4"/>
        <v>0</v>
      </c>
      <c r="L18" s="33">
        <f t="shared" si="4"/>
        <v>0</v>
      </c>
      <c r="M18" s="33">
        <f t="shared" ref="M18" si="5">M19+M21+M20</f>
        <v>0</v>
      </c>
      <c r="N18" s="65">
        <f t="shared" si="4"/>
        <v>115.72</v>
      </c>
      <c r="O18" s="546" t="s">
        <v>40</v>
      </c>
    </row>
    <row r="19" spans="1:15" s="333" customFormat="1" ht="15" customHeight="1" x14ac:dyDescent="0.2">
      <c r="A19" s="502"/>
      <c r="B19" s="341" t="s">
        <v>60</v>
      </c>
      <c r="C19" s="339"/>
      <c r="D19" s="425"/>
      <c r="E19" s="425"/>
      <c r="F19" s="425"/>
      <c r="G19" s="573"/>
      <c r="H19" s="75">
        <v>21.07</v>
      </c>
      <c r="I19" s="84"/>
      <c r="J19" s="84"/>
      <c r="K19" s="28"/>
      <c r="L19" s="28"/>
      <c r="M19" s="28"/>
      <c r="N19" s="66">
        <f>H19+I19+J19+K19+L19</f>
        <v>21.07</v>
      </c>
      <c r="O19" s="548"/>
    </row>
    <row r="20" spans="1:15" s="333" customFormat="1" ht="15" customHeight="1" x14ac:dyDescent="0.2">
      <c r="A20" s="502"/>
      <c r="B20" s="342" t="s">
        <v>61</v>
      </c>
      <c r="C20" s="339"/>
      <c r="D20" s="425"/>
      <c r="E20" s="425"/>
      <c r="F20" s="425"/>
      <c r="G20" s="573"/>
      <c r="H20" s="75">
        <v>23.6</v>
      </c>
      <c r="I20" s="84"/>
      <c r="J20" s="84"/>
      <c r="K20" s="28"/>
      <c r="L20" s="28"/>
      <c r="M20" s="28"/>
      <c r="N20" s="66">
        <f>H20+I20+J20+K20+L20</f>
        <v>23.6</v>
      </c>
      <c r="O20" s="548"/>
    </row>
    <row r="21" spans="1:15" s="333" customFormat="1" ht="14.25" customHeight="1" x14ac:dyDescent="0.2">
      <c r="A21" s="503"/>
      <c r="B21" s="343" t="s">
        <v>62</v>
      </c>
      <c r="C21" s="339"/>
      <c r="D21" s="426"/>
      <c r="E21" s="426"/>
      <c r="F21" s="426"/>
      <c r="G21" s="574"/>
      <c r="H21" s="73">
        <v>71.05</v>
      </c>
      <c r="I21" s="167"/>
      <c r="J21" s="34"/>
      <c r="K21" s="72"/>
      <c r="L21" s="72"/>
      <c r="M21" s="72"/>
      <c r="N21" s="66">
        <f>H21+I21+J21+K21+L21</f>
        <v>71.05</v>
      </c>
      <c r="O21" s="547"/>
    </row>
    <row r="22" spans="1:15" s="333" customFormat="1" ht="21" customHeight="1" x14ac:dyDescent="0.2">
      <c r="A22" s="501" t="s">
        <v>102</v>
      </c>
      <c r="B22" s="557" t="s">
        <v>20</v>
      </c>
      <c r="C22" s="339"/>
      <c r="D22" s="499" t="s">
        <v>39</v>
      </c>
      <c r="E22" s="499" t="s">
        <v>18</v>
      </c>
      <c r="F22" s="329" t="s">
        <v>132</v>
      </c>
      <c r="G22" s="181">
        <v>244</v>
      </c>
      <c r="H22" s="183">
        <v>10</v>
      </c>
      <c r="I22" s="173">
        <v>10</v>
      </c>
      <c r="J22" s="86"/>
      <c r="K22" s="169"/>
      <c r="L22" s="169"/>
      <c r="M22" s="169"/>
      <c r="N22" s="184">
        <f>J22+I22+H22+K22+L22</f>
        <v>20</v>
      </c>
      <c r="O22" s="549" t="s">
        <v>21</v>
      </c>
    </row>
    <row r="23" spans="1:15" s="333" customFormat="1" ht="26.25" customHeight="1" x14ac:dyDescent="0.2">
      <c r="A23" s="502"/>
      <c r="B23" s="558"/>
      <c r="C23" s="339"/>
      <c r="D23" s="500"/>
      <c r="E23" s="500"/>
      <c r="F23" s="318" t="s">
        <v>129</v>
      </c>
      <c r="G23" s="177">
        <v>244</v>
      </c>
      <c r="H23" s="182"/>
      <c r="I23" s="172"/>
      <c r="J23" s="199">
        <v>10</v>
      </c>
      <c r="K23" s="180"/>
      <c r="L23" s="180">
        <v>10</v>
      </c>
      <c r="M23" s="180">
        <v>10</v>
      </c>
      <c r="N23" s="175">
        <f>J23+I23+H23+K23+L23+M23</f>
        <v>30</v>
      </c>
      <c r="O23" s="550"/>
    </row>
    <row r="24" spans="1:15" s="333" customFormat="1" ht="26.25" customHeight="1" x14ac:dyDescent="0.2">
      <c r="A24" s="503"/>
      <c r="B24" s="559"/>
      <c r="C24" s="339"/>
      <c r="D24" s="247"/>
      <c r="E24" s="247"/>
      <c r="F24" s="318" t="s">
        <v>168</v>
      </c>
      <c r="G24" s="177">
        <v>244</v>
      </c>
      <c r="H24" s="182"/>
      <c r="I24" s="172"/>
      <c r="J24" s="199"/>
      <c r="K24" s="180">
        <v>10</v>
      </c>
      <c r="L24" s="180"/>
      <c r="M24" s="180"/>
      <c r="N24" s="175">
        <f>J24+I24+H24+K24+L24+M24</f>
        <v>10</v>
      </c>
      <c r="O24" s="551"/>
    </row>
    <row r="25" spans="1:15" s="333" customFormat="1" ht="20.25" customHeight="1" x14ac:dyDescent="0.2">
      <c r="A25" s="501" t="s">
        <v>103</v>
      </c>
      <c r="B25" s="554" t="s">
        <v>54</v>
      </c>
      <c r="C25" s="336"/>
      <c r="D25" s="592" t="s">
        <v>39</v>
      </c>
      <c r="E25" s="592" t="s">
        <v>41</v>
      </c>
      <c r="F25" s="326"/>
      <c r="G25" s="76">
        <v>244</v>
      </c>
      <c r="H25" s="185">
        <f t="shared" ref="H25:N25" si="6">H26+H27+H28+H29</f>
        <v>28</v>
      </c>
      <c r="I25" s="33">
        <f t="shared" si="6"/>
        <v>22.4</v>
      </c>
      <c r="J25" s="187">
        <f t="shared" si="6"/>
        <v>22.4</v>
      </c>
      <c r="K25" s="188">
        <f t="shared" si="6"/>
        <v>23</v>
      </c>
      <c r="L25" s="188">
        <f t="shared" si="6"/>
        <v>23</v>
      </c>
      <c r="M25" s="188">
        <f t="shared" ref="M25" si="7">M26+M27+M28+M29</f>
        <v>23</v>
      </c>
      <c r="N25" s="186">
        <f t="shared" si="6"/>
        <v>141.80000000000001</v>
      </c>
      <c r="O25" s="546" t="s">
        <v>123</v>
      </c>
    </row>
    <row r="26" spans="1:15" s="333" customFormat="1" ht="12" customHeight="1" x14ac:dyDescent="0.2">
      <c r="A26" s="502"/>
      <c r="B26" s="555"/>
      <c r="C26" s="339"/>
      <c r="D26" s="593"/>
      <c r="E26" s="593"/>
      <c r="F26" s="79" t="s">
        <v>133</v>
      </c>
      <c r="G26" s="77">
        <v>244</v>
      </c>
      <c r="H26" s="75">
        <v>25</v>
      </c>
      <c r="I26" s="28">
        <v>20</v>
      </c>
      <c r="J26" s="68"/>
      <c r="K26" s="68"/>
      <c r="L26" s="68"/>
      <c r="M26" s="68"/>
      <c r="N26" s="70">
        <f>H26+I26+J26+K26+L26</f>
        <v>45</v>
      </c>
      <c r="O26" s="548"/>
    </row>
    <row r="27" spans="1:15" s="333" customFormat="1" ht="12" customHeight="1" x14ac:dyDescent="0.2">
      <c r="A27" s="502"/>
      <c r="B27" s="555"/>
      <c r="C27" s="339"/>
      <c r="D27" s="593"/>
      <c r="E27" s="593"/>
      <c r="F27" s="79" t="s">
        <v>134</v>
      </c>
      <c r="G27" s="77">
        <v>244</v>
      </c>
      <c r="H27" s="75">
        <v>3</v>
      </c>
      <c r="I27" s="28">
        <v>2.4</v>
      </c>
      <c r="J27" s="68"/>
      <c r="K27" s="68"/>
      <c r="L27" s="68"/>
      <c r="M27" s="68"/>
      <c r="N27" s="70">
        <f>H27+I27+J27+K27+L27</f>
        <v>5.4</v>
      </c>
      <c r="O27" s="548"/>
    </row>
    <row r="28" spans="1:15" s="333" customFormat="1" ht="12" customHeight="1" x14ac:dyDescent="0.2">
      <c r="A28" s="502"/>
      <c r="B28" s="555"/>
      <c r="C28" s="339"/>
      <c r="D28" s="593"/>
      <c r="E28" s="593"/>
      <c r="F28" s="79" t="s">
        <v>130</v>
      </c>
      <c r="G28" s="77">
        <v>244</v>
      </c>
      <c r="H28" s="75"/>
      <c r="I28" s="28"/>
      <c r="J28" s="68">
        <v>20</v>
      </c>
      <c r="K28" s="68">
        <v>20</v>
      </c>
      <c r="L28" s="68">
        <v>20</v>
      </c>
      <c r="M28" s="68">
        <v>20</v>
      </c>
      <c r="N28" s="70">
        <f>H28+I28+J28+K28+L28+M28</f>
        <v>80</v>
      </c>
      <c r="O28" s="548"/>
    </row>
    <row r="29" spans="1:15" s="333" customFormat="1" ht="12" customHeight="1" x14ac:dyDescent="0.2">
      <c r="A29" s="503"/>
      <c r="B29" s="556"/>
      <c r="C29" s="338"/>
      <c r="D29" s="594"/>
      <c r="E29" s="594"/>
      <c r="F29" s="80" t="s">
        <v>131</v>
      </c>
      <c r="G29" s="78">
        <v>244</v>
      </c>
      <c r="H29" s="73"/>
      <c r="I29" s="72"/>
      <c r="J29" s="34">
        <v>2.4</v>
      </c>
      <c r="K29" s="34">
        <v>3</v>
      </c>
      <c r="L29" s="34">
        <v>3</v>
      </c>
      <c r="M29" s="34">
        <v>3</v>
      </c>
      <c r="N29" s="70">
        <f>H29+I29+J29+K29+L29+M29</f>
        <v>11.4</v>
      </c>
      <c r="O29" s="547"/>
    </row>
    <row r="30" spans="1:15" s="333" customFormat="1" ht="17.100000000000001" customHeight="1" x14ac:dyDescent="0.2">
      <c r="A30" s="552" t="s">
        <v>104</v>
      </c>
      <c r="B30" s="553" t="s">
        <v>122</v>
      </c>
      <c r="C30" s="339"/>
      <c r="D30" s="591" t="s">
        <v>39</v>
      </c>
      <c r="E30" s="189"/>
      <c r="F30" s="311"/>
      <c r="G30" s="76">
        <v>244</v>
      </c>
      <c r="H30" s="195">
        <f t="shared" ref="H30:N30" si="8">H31+H32+H33+H34</f>
        <v>120.12</v>
      </c>
      <c r="I30" s="33">
        <f t="shared" si="8"/>
        <v>0</v>
      </c>
      <c r="J30" s="71">
        <f t="shared" si="8"/>
        <v>0</v>
      </c>
      <c r="K30" s="67">
        <f t="shared" si="8"/>
        <v>0</v>
      </c>
      <c r="L30" s="67">
        <f t="shared" si="8"/>
        <v>0</v>
      </c>
      <c r="M30" s="67">
        <f t="shared" ref="M30" si="9">M31+M32+M33+M34</f>
        <v>0</v>
      </c>
      <c r="N30" s="69">
        <f t="shared" si="8"/>
        <v>120.12</v>
      </c>
      <c r="O30" s="546" t="s">
        <v>125</v>
      </c>
    </row>
    <row r="31" spans="1:15" s="333" customFormat="1" ht="12" customHeight="1" x14ac:dyDescent="0.2">
      <c r="A31" s="552"/>
      <c r="B31" s="553"/>
      <c r="C31" s="339"/>
      <c r="D31" s="591"/>
      <c r="E31" s="595" t="s">
        <v>55</v>
      </c>
      <c r="F31" s="190" t="s">
        <v>143</v>
      </c>
      <c r="G31" s="193">
        <v>244</v>
      </c>
      <c r="H31" s="75">
        <v>60</v>
      </c>
      <c r="I31" s="197"/>
      <c r="J31" s="28"/>
      <c r="K31" s="28"/>
      <c r="L31" s="28"/>
      <c r="M31" s="28"/>
      <c r="N31" s="198">
        <f>H31+I31+J31+K31+L31</f>
        <v>60</v>
      </c>
      <c r="O31" s="548"/>
    </row>
    <row r="32" spans="1:15" s="333" customFormat="1" ht="12" customHeight="1" x14ac:dyDescent="0.2">
      <c r="A32" s="552"/>
      <c r="B32" s="553"/>
      <c r="C32" s="339"/>
      <c r="D32" s="591"/>
      <c r="E32" s="596"/>
      <c r="F32" s="191" t="s">
        <v>144</v>
      </c>
      <c r="G32" s="193">
        <v>244</v>
      </c>
      <c r="H32" s="75">
        <v>0.06</v>
      </c>
      <c r="I32" s="28"/>
      <c r="J32" s="28"/>
      <c r="K32" s="28"/>
      <c r="L32" s="169"/>
      <c r="M32" s="169"/>
      <c r="N32" s="168">
        <f>H32+I32+J32+K32+L32</f>
        <v>0.06</v>
      </c>
      <c r="O32" s="548"/>
    </row>
    <row r="33" spans="1:15" ht="12" customHeight="1" x14ac:dyDescent="0.2">
      <c r="A33" s="552"/>
      <c r="B33" s="553"/>
      <c r="C33" s="339"/>
      <c r="D33" s="591"/>
      <c r="E33" s="541" t="s">
        <v>56</v>
      </c>
      <c r="F33" s="192" t="s">
        <v>143</v>
      </c>
      <c r="G33" s="194">
        <v>611</v>
      </c>
      <c r="H33" s="196">
        <v>60</v>
      </c>
      <c r="I33" s="197"/>
      <c r="J33" s="201"/>
      <c r="K33" s="197"/>
      <c r="L33" s="28"/>
      <c r="M33" s="28"/>
      <c r="N33" s="198">
        <f>H33+I33+J33+K33+L33</f>
        <v>60</v>
      </c>
      <c r="O33" s="548"/>
    </row>
    <row r="34" spans="1:15" ht="11.25" customHeight="1" x14ac:dyDescent="0.2">
      <c r="A34" s="552"/>
      <c r="B34" s="553"/>
      <c r="C34" s="338"/>
      <c r="D34" s="591"/>
      <c r="E34" s="597"/>
      <c r="F34" s="81" t="s">
        <v>144</v>
      </c>
      <c r="G34" s="78">
        <v>611</v>
      </c>
      <c r="H34" s="73">
        <v>0.06</v>
      </c>
      <c r="I34" s="72"/>
      <c r="J34" s="82"/>
      <c r="K34" s="72"/>
      <c r="L34" s="72"/>
      <c r="M34" s="72"/>
      <c r="N34" s="85">
        <f>H34+I34+J34+K34+L34</f>
        <v>0.06</v>
      </c>
      <c r="O34" s="547"/>
    </row>
    <row r="35" spans="1:15" s="333" customFormat="1" ht="50.25" customHeight="1" x14ac:dyDescent="0.2">
      <c r="A35" s="257" t="s">
        <v>105</v>
      </c>
      <c r="B35" s="258" t="s">
        <v>155</v>
      </c>
      <c r="C35" s="258"/>
      <c r="D35" s="259" t="s">
        <v>39</v>
      </c>
      <c r="E35" s="259" t="s">
        <v>159</v>
      </c>
      <c r="F35" s="260" t="s">
        <v>129</v>
      </c>
      <c r="G35" s="203">
        <v>244</v>
      </c>
      <c r="H35" s="261"/>
      <c r="I35" s="262"/>
      <c r="J35" s="262"/>
      <c r="K35" s="262">
        <v>5</v>
      </c>
      <c r="L35" s="262"/>
      <c r="M35" s="262"/>
      <c r="N35" s="275">
        <f>H35+I35+J35+K35+L35+M35</f>
        <v>5</v>
      </c>
      <c r="O35" s="580" t="s">
        <v>21</v>
      </c>
    </row>
    <row r="36" spans="1:15" ht="39.75" customHeight="1" x14ac:dyDescent="0.2">
      <c r="A36" s="257" t="s">
        <v>106</v>
      </c>
      <c r="B36" s="258" t="s">
        <v>156</v>
      </c>
      <c r="C36" s="258"/>
      <c r="D36" s="259" t="s">
        <v>39</v>
      </c>
      <c r="E36" s="259" t="s">
        <v>159</v>
      </c>
      <c r="F36" s="260" t="s">
        <v>129</v>
      </c>
      <c r="G36" s="203">
        <v>244</v>
      </c>
      <c r="H36" s="261"/>
      <c r="I36" s="262"/>
      <c r="J36" s="263"/>
      <c r="K36" s="262">
        <v>4.8</v>
      </c>
      <c r="L36" s="262"/>
      <c r="M36" s="262"/>
      <c r="N36" s="275">
        <f t="shared" ref="N36:N42" si="10">H36+I36+J36+K36+L36+M36</f>
        <v>4.8</v>
      </c>
      <c r="O36" s="580"/>
    </row>
    <row r="37" spans="1:15" ht="17.25" customHeight="1" x14ac:dyDescent="0.2">
      <c r="A37" s="576" t="s">
        <v>163</v>
      </c>
      <c r="B37" s="578" t="s">
        <v>157</v>
      </c>
      <c r="C37" s="245"/>
      <c r="D37" s="241" t="s">
        <v>39</v>
      </c>
      <c r="E37" s="241" t="s">
        <v>159</v>
      </c>
      <c r="F37" s="255" t="s">
        <v>168</v>
      </c>
      <c r="G37" s="256">
        <v>244</v>
      </c>
      <c r="H37" s="243"/>
      <c r="I37" s="242"/>
      <c r="J37" s="244">
        <v>13.62</v>
      </c>
      <c r="K37" s="242">
        <v>6.72</v>
      </c>
      <c r="L37" s="242"/>
      <c r="M37" s="242"/>
      <c r="N37" s="276">
        <f t="shared" si="10"/>
        <v>20.34</v>
      </c>
      <c r="O37" s="580"/>
    </row>
    <row r="38" spans="1:15" ht="17.25" customHeight="1" x14ac:dyDescent="0.2">
      <c r="A38" s="577"/>
      <c r="B38" s="579"/>
      <c r="C38" s="248"/>
      <c r="D38" s="321" t="s">
        <v>39</v>
      </c>
      <c r="E38" s="321" t="s">
        <v>159</v>
      </c>
      <c r="F38" s="264" t="s">
        <v>169</v>
      </c>
      <c r="G38" s="265">
        <v>244</v>
      </c>
      <c r="H38" s="266"/>
      <c r="I38" s="267"/>
      <c r="J38" s="268">
        <v>0.9</v>
      </c>
      <c r="K38" s="267">
        <v>0.9</v>
      </c>
      <c r="L38" s="269"/>
      <c r="M38" s="269"/>
      <c r="N38" s="277">
        <f t="shared" ref="N38" si="11">H38+I38+J38+K38+L38+M38</f>
        <v>1.8</v>
      </c>
      <c r="O38" s="580"/>
    </row>
    <row r="39" spans="1:15" ht="38.25" x14ac:dyDescent="0.2">
      <c r="A39" s="257" t="s">
        <v>164</v>
      </c>
      <c r="B39" s="258" t="s">
        <v>161</v>
      </c>
      <c r="C39" s="258"/>
      <c r="D39" s="259" t="s">
        <v>39</v>
      </c>
      <c r="E39" s="259" t="s">
        <v>159</v>
      </c>
      <c r="F39" s="260" t="s">
        <v>129</v>
      </c>
      <c r="G39" s="203">
        <v>244</v>
      </c>
      <c r="H39" s="270"/>
      <c r="I39" s="271"/>
      <c r="J39" s="272"/>
      <c r="K39" s="271">
        <v>1.4</v>
      </c>
      <c r="L39" s="271"/>
      <c r="M39" s="271"/>
      <c r="N39" s="278">
        <f t="shared" si="10"/>
        <v>1.4</v>
      </c>
      <c r="O39" s="580"/>
    </row>
    <row r="40" spans="1:15" ht="25.5" x14ac:dyDescent="0.2">
      <c r="A40" s="257" t="s">
        <v>165</v>
      </c>
      <c r="B40" s="258" t="s">
        <v>171</v>
      </c>
      <c r="C40" s="273"/>
      <c r="D40" s="273" t="s">
        <v>39</v>
      </c>
      <c r="E40" s="273" t="s">
        <v>159</v>
      </c>
      <c r="F40" s="260" t="s">
        <v>168</v>
      </c>
      <c r="G40" s="274">
        <v>244</v>
      </c>
      <c r="H40" s="270"/>
      <c r="I40" s="271"/>
      <c r="J40" s="272">
        <v>0.7</v>
      </c>
      <c r="K40" s="271"/>
      <c r="L40" s="271"/>
      <c r="M40" s="271"/>
      <c r="N40" s="278">
        <f t="shared" si="10"/>
        <v>0.7</v>
      </c>
      <c r="O40" s="580"/>
    </row>
    <row r="41" spans="1:15" ht="12.75" x14ac:dyDescent="0.2">
      <c r="A41" s="257" t="s">
        <v>170</v>
      </c>
      <c r="B41" s="258" t="s">
        <v>173</v>
      </c>
      <c r="C41" s="273"/>
      <c r="D41" s="273" t="s">
        <v>39</v>
      </c>
      <c r="E41" s="273" t="s">
        <v>159</v>
      </c>
      <c r="F41" s="260" t="s">
        <v>174</v>
      </c>
      <c r="G41" s="274">
        <v>244</v>
      </c>
      <c r="H41" s="270"/>
      <c r="I41" s="271"/>
      <c r="J41" s="272">
        <v>2.4</v>
      </c>
      <c r="K41" s="271"/>
      <c r="L41" s="271"/>
      <c r="M41" s="271"/>
      <c r="N41" s="278">
        <f t="shared" si="10"/>
        <v>2.4</v>
      </c>
      <c r="O41" s="580"/>
    </row>
    <row r="42" spans="1:15" ht="36" x14ac:dyDescent="0.2">
      <c r="A42" s="257" t="s">
        <v>172</v>
      </c>
      <c r="B42" s="258" t="s">
        <v>121</v>
      </c>
      <c r="C42" s="273"/>
      <c r="D42" s="273" t="s">
        <v>39</v>
      </c>
      <c r="E42" s="273" t="s">
        <v>177</v>
      </c>
      <c r="F42" s="260" t="s">
        <v>178</v>
      </c>
      <c r="G42" s="274">
        <v>244</v>
      </c>
      <c r="H42" s="270"/>
      <c r="I42" s="271"/>
      <c r="J42" s="272">
        <v>25.72</v>
      </c>
      <c r="K42" s="271"/>
      <c r="L42" s="271"/>
      <c r="M42" s="271"/>
      <c r="N42" s="278">
        <f t="shared" si="10"/>
        <v>25.72</v>
      </c>
      <c r="O42" s="279" t="s">
        <v>123</v>
      </c>
    </row>
    <row r="43" spans="1:15" ht="63.75" x14ac:dyDescent="0.2">
      <c r="A43" s="320" t="s">
        <v>175</v>
      </c>
      <c r="B43" s="248" t="s">
        <v>158</v>
      </c>
      <c r="C43" s="248"/>
      <c r="D43" s="321" t="s">
        <v>39</v>
      </c>
      <c r="E43" s="321" t="s">
        <v>166</v>
      </c>
      <c r="F43" s="344" t="s">
        <v>167</v>
      </c>
      <c r="G43" s="345">
        <v>244</v>
      </c>
      <c r="H43" s="266"/>
      <c r="I43" s="242"/>
      <c r="J43" s="244"/>
      <c r="K43" s="242">
        <v>0.5</v>
      </c>
      <c r="L43" s="242"/>
      <c r="M43" s="242"/>
      <c r="N43" s="276">
        <f>H43+I43+J43+K43+L43+M43</f>
        <v>0.5</v>
      </c>
      <c r="O43" s="346" t="s">
        <v>160</v>
      </c>
    </row>
    <row r="44" spans="1:15" x14ac:dyDescent="0.2">
      <c r="B44" s="16"/>
      <c r="J44" s="10"/>
    </row>
    <row r="45" spans="1:15" x14ac:dyDescent="0.2">
      <c r="J45" s="10"/>
    </row>
    <row r="46" spans="1:15" x14ac:dyDescent="0.2">
      <c r="J46" s="10"/>
    </row>
    <row r="47" spans="1:15" x14ac:dyDescent="0.2">
      <c r="J47" s="10"/>
    </row>
    <row r="48" spans="1:15" x14ac:dyDescent="0.2">
      <c r="J48" s="10"/>
    </row>
    <row r="49" spans="10:10" x14ac:dyDescent="0.2">
      <c r="J49" s="10"/>
    </row>
    <row r="50" spans="10:10" x14ac:dyDescent="0.2">
      <c r="J50" s="10"/>
    </row>
    <row r="51" spans="10:10" x14ac:dyDescent="0.2">
      <c r="J51" s="10"/>
    </row>
    <row r="52" spans="10:10" x14ac:dyDescent="0.2">
      <c r="J52" s="10"/>
    </row>
    <row r="53" spans="10:10" x14ac:dyDescent="0.2">
      <c r="J53" s="10"/>
    </row>
    <row r="54" spans="10:10" x14ac:dyDescent="0.2">
      <c r="J54" s="10"/>
    </row>
    <row r="55" spans="10:10" x14ac:dyDescent="0.2">
      <c r="J55" s="10"/>
    </row>
    <row r="56" spans="10:10" x14ac:dyDescent="0.2">
      <c r="J56" s="10"/>
    </row>
    <row r="57" spans="10:10" x14ac:dyDescent="0.2">
      <c r="J57" s="10"/>
    </row>
    <row r="58" spans="10:10" x14ac:dyDescent="0.2">
      <c r="J58" s="10"/>
    </row>
    <row r="59" spans="10:10" x14ac:dyDescent="0.2">
      <c r="J59" s="10"/>
    </row>
    <row r="60" spans="10:10" x14ac:dyDescent="0.2">
      <c r="J60" s="10"/>
    </row>
    <row r="61" spans="10:10" x14ac:dyDescent="0.2">
      <c r="J61" s="10"/>
    </row>
    <row r="62" spans="10:10" x14ac:dyDescent="0.2">
      <c r="J62" s="10"/>
    </row>
    <row r="63" spans="10:10" x14ac:dyDescent="0.2">
      <c r="J63" s="10"/>
    </row>
    <row r="64" spans="10:10" x14ac:dyDescent="0.2">
      <c r="J64" s="10"/>
    </row>
    <row r="65" spans="10:10" x14ac:dyDescent="0.2">
      <c r="J65" s="10"/>
    </row>
    <row r="66" spans="10:10" x14ac:dyDescent="0.2">
      <c r="J66" s="10"/>
    </row>
    <row r="67" spans="10:10" x14ac:dyDescent="0.2">
      <c r="J67" s="10"/>
    </row>
    <row r="68" spans="10:10" x14ac:dyDescent="0.2">
      <c r="J68" s="10"/>
    </row>
    <row r="69" spans="10:10" x14ac:dyDescent="0.2">
      <c r="J69" s="10"/>
    </row>
    <row r="70" spans="10:10" x14ac:dyDescent="0.2">
      <c r="J70" s="10"/>
    </row>
    <row r="71" spans="10:10" x14ac:dyDescent="0.2">
      <c r="J71" s="10"/>
    </row>
    <row r="72" spans="10:10" x14ac:dyDescent="0.2">
      <c r="J72" s="10"/>
    </row>
    <row r="73" spans="10:10" x14ac:dyDescent="0.2">
      <c r="J73" s="10"/>
    </row>
    <row r="74" spans="10:10" x14ac:dyDescent="0.2">
      <c r="J74" s="10"/>
    </row>
    <row r="75" spans="10:10" x14ac:dyDescent="0.2">
      <c r="J75" s="10"/>
    </row>
    <row r="76" spans="10:10" x14ac:dyDescent="0.2">
      <c r="J76" s="10"/>
    </row>
    <row r="77" spans="10:10" x14ac:dyDescent="0.2">
      <c r="J77" s="10"/>
    </row>
    <row r="78" spans="10:10" x14ac:dyDescent="0.2">
      <c r="J78" s="10"/>
    </row>
    <row r="79" spans="10:10" x14ac:dyDescent="0.2">
      <c r="J79" s="10"/>
    </row>
    <row r="80" spans="10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  <row r="84" spans="10:10" x14ac:dyDescent="0.2">
      <c r="J84" s="10"/>
    </row>
    <row r="85" spans="10:10" x14ac:dyDescent="0.2">
      <c r="J85" s="10"/>
    </row>
    <row r="86" spans="10:10" x14ac:dyDescent="0.2">
      <c r="J86" s="10"/>
    </row>
    <row r="87" spans="10:10" x14ac:dyDescent="0.2">
      <c r="J87" s="10"/>
    </row>
    <row r="88" spans="10:10" x14ac:dyDescent="0.2">
      <c r="J88" s="10"/>
    </row>
    <row r="89" spans="10:10" x14ac:dyDescent="0.2">
      <c r="J89" s="10"/>
    </row>
    <row r="90" spans="10:10" x14ac:dyDescent="0.2">
      <c r="J90" s="10"/>
    </row>
    <row r="91" spans="10:10" x14ac:dyDescent="0.2">
      <c r="J91" s="10"/>
    </row>
    <row r="92" spans="10:10" x14ac:dyDescent="0.2">
      <c r="J92" s="10"/>
    </row>
    <row r="93" spans="10:10" x14ac:dyDescent="0.2">
      <c r="J93" s="10"/>
    </row>
    <row r="94" spans="10:10" x14ac:dyDescent="0.2">
      <c r="J94" s="10"/>
    </row>
    <row r="95" spans="10:10" x14ac:dyDescent="0.2">
      <c r="J95" s="10"/>
    </row>
    <row r="96" spans="10:10" x14ac:dyDescent="0.2">
      <c r="J96" s="10"/>
    </row>
  </sheetData>
  <mergeCells count="52">
    <mergeCell ref="A37:A38"/>
    <mergeCell ref="B37:B38"/>
    <mergeCell ref="O35:O41"/>
    <mergeCell ref="B9:O9"/>
    <mergeCell ref="B11:G11"/>
    <mergeCell ref="O18:O21"/>
    <mergeCell ref="O14:O15"/>
    <mergeCell ref="A25:A29"/>
    <mergeCell ref="A18:A21"/>
    <mergeCell ref="B12:O12"/>
    <mergeCell ref="D30:D34"/>
    <mergeCell ref="O25:O29"/>
    <mergeCell ref="D25:D29"/>
    <mergeCell ref="E25:E29"/>
    <mergeCell ref="E31:E32"/>
    <mergeCell ref="E33:E34"/>
    <mergeCell ref="G1:O1"/>
    <mergeCell ref="G2:O2"/>
    <mergeCell ref="B8:O8"/>
    <mergeCell ref="B7:N7"/>
    <mergeCell ref="D18:D21"/>
    <mergeCell ref="E18:E21"/>
    <mergeCell ref="F18:F21"/>
    <mergeCell ref="G18:G21"/>
    <mergeCell ref="E14:E15"/>
    <mergeCell ref="B14:B15"/>
    <mergeCell ref="D14:D15"/>
    <mergeCell ref="G14:G15"/>
    <mergeCell ref="F13:G13"/>
    <mergeCell ref="E2:F2"/>
    <mergeCell ref="A3:O3"/>
    <mergeCell ref="A5:A6"/>
    <mergeCell ref="B5:B6"/>
    <mergeCell ref="C5:C6"/>
    <mergeCell ref="D5:G5"/>
    <mergeCell ref="H5:N5"/>
    <mergeCell ref="O5:O6"/>
    <mergeCell ref="O30:O34"/>
    <mergeCell ref="O22:O24"/>
    <mergeCell ref="A30:A34"/>
    <mergeCell ref="B30:B34"/>
    <mergeCell ref="B25:B29"/>
    <mergeCell ref="D22:D23"/>
    <mergeCell ref="B22:B24"/>
    <mergeCell ref="A22:A24"/>
    <mergeCell ref="A14:A15"/>
    <mergeCell ref="O16:O17"/>
    <mergeCell ref="E22:E23"/>
    <mergeCell ref="A16:A17"/>
    <mergeCell ref="B16:B17"/>
    <mergeCell ref="D16:D17"/>
    <mergeCell ref="E16:E17"/>
  </mergeCells>
  <phoneticPr fontId="9" type="noConversion"/>
  <printOptions horizontalCentered="1"/>
  <pageMargins left="0.78740157480314965" right="0.78740157480314965" top="0.39370078740157483" bottom="0.15" header="0" footer="0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Постановление</vt:lpstr>
      <vt:lpstr>прил 3</vt:lpstr>
      <vt:lpstr>прил 4</vt:lpstr>
      <vt:lpstr>благ-во</vt:lpstr>
      <vt:lpstr>сод ул сети</vt:lpstr>
      <vt:lpstr>безопасность</vt:lpstr>
      <vt:lpstr>безопасность!Область_печати</vt:lpstr>
      <vt:lpstr>'благ-во'!Область_печати</vt:lpstr>
      <vt:lpstr>Постановление!Область_печати</vt:lpstr>
      <vt:lpstr>'прил 3'!Область_печати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2017-09-21T03:10:17Z</cp:lastPrinted>
  <dcterms:created xsi:type="dcterms:W3CDTF">2013-07-29T03:10:57Z</dcterms:created>
  <dcterms:modified xsi:type="dcterms:W3CDTF">2017-09-21T03:15:34Z</dcterms:modified>
</cp:coreProperties>
</file>