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1"/>
  <workbookPr defaultThemeVersion="124226"/>
  <bookViews>
    <workbookView xWindow="0" yWindow="-180" windowWidth="11805" windowHeight="6690" tabRatio="683"/>
  </bookViews>
  <sheets>
    <sheet name="Доходы" sheetId="3" r:id="rId1"/>
    <sheet name="Расходы " sheetId="5" r:id="rId2"/>
  </sheets>
  <definedNames>
    <definedName name="_xlnm._FilterDatabase" localSheetId="1" hidden="1">'Расходы '!$A$11:$K$157</definedName>
    <definedName name="_xlnm.Print_Area" localSheetId="0">Доходы!$A$1:$J$150</definedName>
    <definedName name="_xlnm.Print_Area" localSheetId="1">'Расходы '!$A$1:$K$343</definedName>
  </definedNames>
  <calcPr calcId="125725"/>
</workbook>
</file>

<file path=xl/calcChain.xml><?xml version="1.0" encoding="utf-8"?>
<calcChain xmlns="http://schemas.openxmlformats.org/spreadsheetml/2006/main">
  <c r="E142" i="5"/>
  <c r="F142"/>
  <c r="I142"/>
  <c r="J142"/>
  <c r="K142"/>
  <c r="D142"/>
  <c r="J230"/>
  <c r="I230"/>
  <c r="E230"/>
  <c r="K230" s="1"/>
  <c r="J233"/>
  <c r="I233"/>
  <c r="E233"/>
  <c r="K233" s="1"/>
  <c r="J232"/>
  <c r="I232"/>
  <c r="E232"/>
  <c r="K232" s="1"/>
  <c r="J231"/>
  <c r="I231"/>
  <c r="E231"/>
  <c r="K231" s="1"/>
  <c r="J229"/>
  <c r="I229"/>
  <c r="E229"/>
  <c r="K229" s="1"/>
  <c r="J228"/>
  <c r="I228"/>
  <c r="E228"/>
  <c r="K228" s="1"/>
  <c r="J227"/>
  <c r="I227"/>
  <c r="E227"/>
  <c r="K227" s="1"/>
  <c r="J181"/>
  <c r="I181"/>
  <c r="E181"/>
  <c r="K181" s="1"/>
  <c r="D21" i="3"/>
  <c r="E21"/>
  <c r="J28"/>
  <c r="I28"/>
  <c r="I30"/>
  <c r="J30"/>
  <c r="E113" i="5"/>
  <c r="F113"/>
  <c r="G113"/>
  <c r="H113"/>
  <c r="I113"/>
  <c r="J113"/>
  <c r="K113"/>
  <c r="D113"/>
  <c r="J129"/>
  <c r="I129"/>
  <c r="E129"/>
  <c r="K129" s="1"/>
  <c r="D130"/>
  <c r="F130"/>
  <c r="G130"/>
  <c r="H130"/>
  <c r="H50" i="3" l="1"/>
  <c r="G50"/>
  <c r="F50"/>
  <c r="E50"/>
  <c r="D50"/>
  <c r="J59"/>
  <c r="I59"/>
  <c r="E20"/>
  <c r="I22"/>
  <c r="J22"/>
  <c r="D20"/>
  <c r="J32"/>
  <c r="I32"/>
  <c r="D110"/>
  <c r="G310" i="5"/>
  <c r="H310"/>
  <c r="F18"/>
  <c r="D18"/>
  <c r="I127"/>
  <c r="I126"/>
  <c r="I70" i="3"/>
  <c r="D70"/>
  <c r="J70" s="1"/>
  <c r="I128" i="5"/>
  <c r="H18"/>
  <c r="F40"/>
  <c r="G40"/>
  <c r="H40"/>
  <c r="I88"/>
  <c r="I87"/>
  <c r="J88"/>
  <c r="J87"/>
  <c r="J128"/>
  <c r="J127"/>
  <c r="J126"/>
  <c r="F17"/>
  <c r="E128"/>
  <c r="K128" s="1"/>
  <c r="E127"/>
  <c r="K127" s="1"/>
  <c r="E126"/>
  <c r="K126" s="1"/>
  <c r="E88"/>
  <c r="K88" s="1"/>
  <c r="E87"/>
  <c r="D40"/>
  <c r="J177"/>
  <c r="I177"/>
  <c r="E177"/>
  <c r="K177" s="1"/>
  <c r="F26"/>
  <c r="F12" s="1"/>
  <c r="D26"/>
  <c r="D12" s="1"/>
  <c r="J138"/>
  <c r="I138"/>
  <c r="E138"/>
  <c r="K138" s="1"/>
  <c r="J137"/>
  <c r="I137"/>
  <c r="E137"/>
  <c r="D172"/>
  <c r="F236"/>
  <c r="E99"/>
  <c r="E98" s="1"/>
  <c r="E314"/>
  <c r="D71" i="3"/>
  <c r="J71" s="1"/>
  <c r="F183" i="5"/>
  <c r="G183"/>
  <c r="H183"/>
  <c r="D183"/>
  <c r="E184"/>
  <c r="E183" s="1"/>
  <c r="K183" s="1"/>
  <c r="I184"/>
  <c r="I183" s="1"/>
  <c r="J184"/>
  <c r="J63" i="3"/>
  <c r="I52"/>
  <c r="I51"/>
  <c r="I60"/>
  <c r="J52"/>
  <c r="I53"/>
  <c r="J53"/>
  <c r="I54"/>
  <c r="J54"/>
  <c r="I55"/>
  <c r="J55"/>
  <c r="I56"/>
  <c r="J56"/>
  <c r="I57"/>
  <c r="J57"/>
  <c r="I58"/>
  <c r="J58"/>
  <c r="J60"/>
  <c r="I61"/>
  <c r="J61"/>
  <c r="I62"/>
  <c r="J62"/>
  <c r="J51"/>
  <c r="J37"/>
  <c r="J36"/>
  <c r="J38"/>
  <c r="J40"/>
  <c r="J42"/>
  <c r="J39"/>
  <c r="J41"/>
  <c r="F45"/>
  <c r="F44" s="1"/>
  <c r="G45"/>
  <c r="G44" s="1"/>
  <c r="H45"/>
  <c r="H44" s="1"/>
  <c r="I47"/>
  <c r="I23"/>
  <c r="I24"/>
  <c r="I25"/>
  <c r="I26"/>
  <c r="I27"/>
  <c r="I29"/>
  <c r="I31"/>
  <c r="I33"/>
  <c r="E35"/>
  <c r="E34" s="1"/>
  <c r="I36"/>
  <c r="I37"/>
  <c r="I38"/>
  <c r="I39"/>
  <c r="I40"/>
  <c r="I41"/>
  <c r="I42"/>
  <c r="I260" i="5"/>
  <c r="D83" i="3"/>
  <c r="F134" i="5"/>
  <c r="G134"/>
  <c r="H134"/>
  <c r="D134"/>
  <c r="E136"/>
  <c r="K136" s="1"/>
  <c r="J136"/>
  <c r="I136"/>
  <c r="E180"/>
  <c r="K180" s="1"/>
  <c r="D69" i="3"/>
  <c r="J69" s="1"/>
  <c r="D67"/>
  <c r="J67" s="1"/>
  <c r="F255" i="5"/>
  <c r="F254" s="1"/>
  <c r="D255"/>
  <c r="I256"/>
  <c r="I257"/>
  <c r="E135"/>
  <c r="E139"/>
  <c r="K139" s="1"/>
  <c r="E141"/>
  <c r="K141" s="1"/>
  <c r="E140"/>
  <c r="K140" s="1"/>
  <c r="I135"/>
  <c r="I139"/>
  <c r="I141"/>
  <c r="I140"/>
  <c r="J140"/>
  <c r="E121"/>
  <c r="K121" s="1"/>
  <c r="E122"/>
  <c r="K122" s="1"/>
  <c r="E123"/>
  <c r="K123" s="1"/>
  <c r="E124"/>
  <c r="K124" s="1"/>
  <c r="F118"/>
  <c r="G118"/>
  <c r="H118"/>
  <c r="I122"/>
  <c r="I123"/>
  <c r="I121"/>
  <c r="I124"/>
  <c r="D118"/>
  <c r="E125"/>
  <c r="K125" s="1"/>
  <c r="F120"/>
  <c r="G120"/>
  <c r="H120"/>
  <c r="I125"/>
  <c r="D120"/>
  <c r="J120" s="1"/>
  <c r="J121"/>
  <c r="E62"/>
  <c r="K62" s="1"/>
  <c r="J62"/>
  <c r="I62"/>
  <c r="E46"/>
  <c r="K46" s="1"/>
  <c r="E45"/>
  <c r="K45" s="1"/>
  <c r="E257"/>
  <c r="E214" s="1"/>
  <c r="E95"/>
  <c r="K95" s="1"/>
  <c r="J95"/>
  <c r="I95"/>
  <c r="E94"/>
  <c r="J94"/>
  <c r="I94"/>
  <c r="F93"/>
  <c r="F92" s="1"/>
  <c r="F14" s="1"/>
  <c r="G93"/>
  <c r="G92" s="1"/>
  <c r="G14" s="1"/>
  <c r="H93"/>
  <c r="H92" s="1"/>
  <c r="H14" s="1"/>
  <c r="D93"/>
  <c r="D92" s="1"/>
  <c r="D14" s="1"/>
  <c r="F56"/>
  <c r="E47"/>
  <c r="K47" s="1"/>
  <c r="E48"/>
  <c r="K48" s="1"/>
  <c r="F42"/>
  <c r="G42"/>
  <c r="H42"/>
  <c r="I47"/>
  <c r="I48"/>
  <c r="D42"/>
  <c r="J48"/>
  <c r="J47"/>
  <c r="J46"/>
  <c r="I46"/>
  <c r="D49"/>
  <c r="E50"/>
  <c r="K50" s="1"/>
  <c r="E51"/>
  <c r="E52"/>
  <c r="K52" s="1"/>
  <c r="E53"/>
  <c r="K53" s="1"/>
  <c r="E54"/>
  <c r="K54" s="1"/>
  <c r="F49"/>
  <c r="G49"/>
  <c r="H49"/>
  <c r="I50"/>
  <c r="I51"/>
  <c r="I52"/>
  <c r="I53"/>
  <c r="I54"/>
  <c r="E43"/>
  <c r="K43" s="1"/>
  <c r="E44"/>
  <c r="K44" s="1"/>
  <c r="I43"/>
  <c r="I44"/>
  <c r="I45"/>
  <c r="D236"/>
  <c r="D240"/>
  <c r="D247"/>
  <c r="D259"/>
  <c r="D258" s="1"/>
  <c r="D251"/>
  <c r="D250" s="1"/>
  <c r="F240"/>
  <c r="F247"/>
  <c r="F251"/>
  <c r="F250" s="1"/>
  <c r="F28"/>
  <c r="F27" s="1"/>
  <c r="F37"/>
  <c r="F36" s="1"/>
  <c r="F33"/>
  <c r="F32" s="1"/>
  <c r="F70"/>
  <c r="F102"/>
  <c r="F106"/>
  <c r="D37"/>
  <c r="D36" s="1"/>
  <c r="D33"/>
  <c r="G110" i="3"/>
  <c r="E83" i="5"/>
  <c r="K83" s="1"/>
  <c r="F82"/>
  <c r="F81" s="1"/>
  <c r="E65" i="3"/>
  <c r="E64" s="1"/>
  <c r="E79"/>
  <c r="E78" s="1"/>
  <c r="E83"/>
  <c r="J135" i="5"/>
  <c r="I132"/>
  <c r="I133"/>
  <c r="F35" i="3"/>
  <c r="F34" s="1"/>
  <c r="G35"/>
  <c r="G34" s="1"/>
  <c r="H35"/>
  <c r="H34" s="1"/>
  <c r="D35"/>
  <c r="D34" s="1"/>
  <c r="H21"/>
  <c r="F21"/>
  <c r="F20" s="1"/>
  <c r="G21"/>
  <c r="J26"/>
  <c r="E117" i="5"/>
  <c r="E116"/>
  <c r="F115"/>
  <c r="G115"/>
  <c r="H115"/>
  <c r="I115"/>
  <c r="E176"/>
  <c r="E169"/>
  <c r="K169" s="1"/>
  <c r="E171"/>
  <c r="K171" s="1"/>
  <c r="F168"/>
  <c r="F172"/>
  <c r="F179"/>
  <c r="G168"/>
  <c r="G172"/>
  <c r="G179"/>
  <c r="H168"/>
  <c r="H172"/>
  <c r="H179"/>
  <c r="I169"/>
  <c r="I171"/>
  <c r="I170"/>
  <c r="I175"/>
  <c r="I173"/>
  <c r="I174"/>
  <c r="I180"/>
  <c r="D168"/>
  <c r="J168" s="1"/>
  <c r="E178"/>
  <c r="K178" s="1"/>
  <c r="J178"/>
  <c r="I178"/>
  <c r="J176"/>
  <c r="I176"/>
  <c r="D115"/>
  <c r="J45"/>
  <c r="J43"/>
  <c r="J44"/>
  <c r="E45" i="3"/>
  <c r="E44" s="1"/>
  <c r="H20"/>
  <c r="I49"/>
  <c r="I48"/>
  <c r="I46"/>
  <c r="I67"/>
  <c r="I69"/>
  <c r="I63"/>
  <c r="J49"/>
  <c r="J48"/>
  <c r="J47"/>
  <c r="J46"/>
  <c r="J23"/>
  <c r="D45"/>
  <c r="D44" s="1"/>
  <c r="F268" i="5"/>
  <c r="F290"/>
  <c r="F289" s="1"/>
  <c r="F294"/>
  <c r="E90" i="3"/>
  <c r="E96"/>
  <c r="I96" s="1"/>
  <c r="F61" i="5"/>
  <c r="F60" s="1"/>
  <c r="F90"/>
  <c r="F89" s="1"/>
  <c r="F110"/>
  <c r="F153"/>
  <c r="F193"/>
  <c r="F196"/>
  <c r="F203"/>
  <c r="F191"/>
  <c r="F187"/>
  <c r="F186" s="1"/>
  <c r="F164"/>
  <c r="F160"/>
  <c r="F298"/>
  <c r="F297" s="1"/>
  <c r="F98"/>
  <c r="E237"/>
  <c r="E236" s="1"/>
  <c r="E252"/>
  <c r="K252" s="1"/>
  <c r="E256"/>
  <c r="K256" s="1"/>
  <c r="E260"/>
  <c r="K260" s="1"/>
  <c r="E261"/>
  <c r="K261" s="1"/>
  <c r="J317"/>
  <c r="D56"/>
  <c r="D28"/>
  <c r="D27" s="1"/>
  <c r="D61"/>
  <c r="D65"/>
  <c r="D70"/>
  <c r="D69" s="1"/>
  <c r="D78"/>
  <c r="D77" s="1"/>
  <c r="D74"/>
  <c r="D73" s="1"/>
  <c r="D82"/>
  <c r="D85"/>
  <c r="D84" s="1"/>
  <c r="D90"/>
  <c r="D98"/>
  <c r="D97" s="1"/>
  <c r="D96" s="1"/>
  <c r="D15" s="1"/>
  <c r="D102"/>
  <c r="D106"/>
  <c r="D110"/>
  <c r="D131"/>
  <c r="D153"/>
  <c r="D160"/>
  <c r="D164"/>
  <c r="D187"/>
  <c r="D186" s="1"/>
  <c r="D191"/>
  <c r="D193"/>
  <c r="D196"/>
  <c r="D203"/>
  <c r="D205"/>
  <c r="D268"/>
  <c r="D272"/>
  <c r="D279"/>
  <c r="D283"/>
  <c r="D282" s="1"/>
  <c r="D294"/>
  <c r="D293" s="1"/>
  <c r="D290"/>
  <c r="D289" s="1"/>
  <c r="D298"/>
  <c r="D304"/>
  <c r="J304" s="1"/>
  <c r="D307"/>
  <c r="D306" s="1"/>
  <c r="E295"/>
  <c r="K295" s="1"/>
  <c r="E174"/>
  <c r="K174" s="1"/>
  <c r="G153"/>
  <c r="H153"/>
  <c r="F283"/>
  <c r="F282" s="1"/>
  <c r="F272"/>
  <c r="F279"/>
  <c r="G131"/>
  <c r="H131"/>
  <c r="F131"/>
  <c r="E132"/>
  <c r="K132" s="1"/>
  <c r="E133"/>
  <c r="K133" s="1"/>
  <c r="E58"/>
  <c r="K58" s="1"/>
  <c r="E189"/>
  <c r="K189" s="1"/>
  <c r="E195"/>
  <c r="K195" s="1"/>
  <c r="E194"/>
  <c r="K194" s="1"/>
  <c r="E200"/>
  <c r="K200" s="1"/>
  <c r="E208"/>
  <c r="E247"/>
  <c r="E240"/>
  <c r="E269"/>
  <c r="K269" s="1"/>
  <c r="E291"/>
  <c r="E290" s="1"/>
  <c r="E289" s="1"/>
  <c r="E308"/>
  <c r="E307" s="1"/>
  <c r="J24" i="3"/>
  <c r="J133" i="5"/>
  <c r="J132"/>
  <c r="G21"/>
  <c r="H21"/>
  <c r="G28"/>
  <c r="G27" s="1"/>
  <c r="H28"/>
  <c r="H27" s="1"/>
  <c r="E29"/>
  <c r="K29" s="1"/>
  <c r="I29"/>
  <c r="I31"/>
  <c r="J29"/>
  <c r="I30"/>
  <c r="J30"/>
  <c r="K30"/>
  <c r="E31"/>
  <c r="K31" s="1"/>
  <c r="J31"/>
  <c r="G33"/>
  <c r="G32" s="1"/>
  <c r="H33"/>
  <c r="H32" s="1"/>
  <c r="E34"/>
  <c r="I34"/>
  <c r="I35"/>
  <c r="J34"/>
  <c r="E35"/>
  <c r="K35" s="1"/>
  <c r="J35"/>
  <c r="G37"/>
  <c r="G36" s="1"/>
  <c r="H37"/>
  <c r="H36" s="1"/>
  <c r="E38"/>
  <c r="I38"/>
  <c r="I39"/>
  <c r="J38"/>
  <c r="E39"/>
  <c r="K39" s="1"/>
  <c r="J39"/>
  <c r="H56"/>
  <c r="G56"/>
  <c r="J50"/>
  <c r="J51"/>
  <c r="J52"/>
  <c r="J53"/>
  <c r="J54"/>
  <c r="E55"/>
  <c r="K55" s="1"/>
  <c r="I55"/>
  <c r="J55"/>
  <c r="E57"/>
  <c r="K57" s="1"/>
  <c r="I57"/>
  <c r="I58"/>
  <c r="J57"/>
  <c r="J58"/>
  <c r="G61"/>
  <c r="G60" s="1"/>
  <c r="G65"/>
  <c r="G64" s="1"/>
  <c r="H61"/>
  <c r="H60" s="1"/>
  <c r="H65"/>
  <c r="H64" s="1"/>
  <c r="I63"/>
  <c r="I66"/>
  <c r="I67"/>
  <c r="E63"/>
  <c r="K63" s="1"/>
  <c r="J63"/>
  <c r="E65"/>
  <c r="E64" s="1"/>
  <c r="F65"/>
  <c r="F64" s="1"/>
  <c r="H85"/>
  <c r="H84" s="1"/>
  <c r="H82"/>
  <c r="H81" s="1"/>
  <c r="H78"/>
  <c r="H77" s="1"/>
  <c r="H74"/>
  <c r="H73" s="1"/>
  <c r="H70"/>
  <c r="H69" s="1"/>
  <c r="J66"/>
  <c r="K66"/>
  <c r="J67"/>
  <c r="K67"/>
  <c r="G70"/>
  <c r="G69" s="1"/>
  <c r="G78"/>
  <c r="G77" s="1"/>
  <c r="G74"/>
  <c r="G73" s="1"/>
  <c r="E71"/>
  <c r="K71" s="1"/>
  <c r="I71"/>
  <c r="I72"/>
  <c r="I79"/>
  <c r="I80"/>
  <c r="I75"/>
  <c r="I76"/>
  <c r="J71"/>
  <c r="E72"/>
  <c r="J72"/>
  <c r="F74"/>
  <c r="F73" s="1"/>
  <c r="E74"/>
  <c r="E73" s="1"/>
  <c r="J75"/>
  <c r="K75"/>
  <c r="J76"/>
  <c r="K76"/>
  <c r="F78"/>
  <c r="F77" s="1"/>
  <c r="E78"/>
  <c r="E77" s="1"/>
  <c r="K77" s="1"/>
  <c r="J79"/>
  <c r="K79"/>
  <c r="J80"/>
  <c r="K80"/>
  <c r="G82"/>
  <c r="G81" s="1"/>
  <c r="I83"/>
  <c r="I82" s="1"/>
  <c r="I81" s="1"/>
  <c r="J83"/>
  <c r="F85"/>
  <c r="F84" s="1"/>
  <c r="G85"/>
  <c r="G84" s="1"/>
  <c r="E86"/>
  <c r="I86"/>
  <c r="I85" s="1"/>
  <c r="I84" s="1"/>
  <c r="J86"/>
  <c r="H90"/>
  <c r="H89" s="1"/>
  <c r="G90"/>
  <c r="G89" s="1"/>
  <c r="E91"/>
  <c r="I91"/>
  <c r="I90" s="1"/>
  <c r="I89" s="1"/>
  <c r="J91"/>
  <c r="G98"/>
  <c r="G97" s="1"/>
  <c r="G96" s="1"/>
  <c r="G15" s="1"/>
  <c r="H98"/>
  <c r="H97" s="1"/>
  <c r="H96" s="1"/>
  <c r="H15" s="1"/>
  <c r="I99"/>
  <c r="I98" s="1"/>
  <c r="I97" s="1"/>
  <c r="I96" s="1"/>
  <c r="I15" s="1"/>
  <c r="J99"/>
  <c r="G102"/>
  <c r="G106"/>
  <c r="G110"/>
  <c r="H102"/>
  <c r="H101" s="1"/>
  <c r="E103"/>
  <c r="I103"/>
  <c r="I105"/>
  <c r="I104"/>
  <c r="I107"/>
  <c r="I108"/>
  <c r="I109"/>
  <c r="J103"/>
  <c r="K103"/>
  <c r="J104"/>
  <c r="K104"/>
  <c r="E105"/>
  <c r="K105" s="1"/>
  <c r="J105"/>
  <c r="H106"/>
  <c r="H110"/>
  <c r="E107"/>
  <c r="K107" s="1"/>
  <c r="J107"/>
  <c r="J108"/>
  <c r="K108"/>
  <c r="E109"/>
  <c r="K109" s="1"/>
  <c r="J109"/>
  <c r="I111"/>
  <c r="I112"/>
  <c r="J111"/>
  <c r="K111"/>
  <c r="E112"/>
  <c r="K112" s="1"/>
  <c r="J112"/>
  <c r="I119"/>
  <c r="J119"/>
  <c r="J114" s="1"/>
  <c r="K119"/>
  <c r="K114" s="1"/>
  <c r="J122"/>
  <c r="J123"/>
  <c r="J124"/>
  <c r="J125"/>
  <c r="J139"/>
  <c r="J141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E154"/>
  <c r="K154" s="1"/>
  <c r="I154"/>
  <c r="J154"/>
  <c r="E155"/>
  <c r="K155" s="1"/>
  <c r="I155"/>
  <c r="J155"/>
  <c r="E156"/>
  <c r="K156" s="1"/>
  <c r="E157"/>
  <c r="E158"/>
  <c r="K158" s="1"/>
  <c r="I156"/>
  <c r="J156"/>
  <c r="I157"/>
  <c r="J157"/>
  <c r="I158"/>
  <c r="J158"/>
  <c r="E159"/>
  <c r="G160"/>
  <c r="H160"/>
  <c r="E161"/>
  <c r="K161" s="1"/>
  <c r="I161"/>
  <c r="J161"/>
  <c r="E162"/>
  <c r="K162" s="1"/>
  <c r="I162"/>
  <c r="J162"/>
  <c r="E163"/>
  <c r="K163" s="1"/>
  <c r="I163"/>
  <c r="J163"/>
  <c r="G164"/>
  <c r="H164"/>
  <c r="E165"/>
  <c r="K165" s="1"/>
  <c r="I165"/>
  <c r="I164" s="1"/>
  <c r="J165"/>
  <c r="J169"/>
  <c r="J170"/>
  <c r="K170"/>
  <c r="J171"/>
  <c r="H205"/>
  <c r="H187"/>
  <c r="H186" s="1"/>
  <c r="H191"/>
  <c r="H193"/>
  <c r="H196"/>
  <c r="J173"/>
  <c r="K173"/>
  <c r="J174"/>
  <c r="J175"/>
  <c r="K175"/>
  <c r="J180"/>
  <c r="I182"/>
  <c r="G187"/>
  <c r="G186" s="1"/>
  <c r="G191"/>
  <c r="I188"/>
  <c r="J188"/>
  <c r="K188"/>
  <c r="I189"/>
  <c r="J189"/>
  <c r="I190"/>
  <c r="J190"/>
  <c r="K190"/>
  <c r="E191"/>
  <c r="I192"/>
  <c r="I191" s="1"/>
  <c r="J192"/>
  <c r="K192"/>
  <c r="G193"/>
  <c r="I195"/>
  <c r="I193" s="1"/>
  <c r="I194"/>
  <c r="J194"/>
  <c r="J195"/>
  <c r="G196"/>
  <c r="E197"/>
  <c r="I197"/>
  <c r="J197"/>
  <c r="I198"/>
  <c r="J198"/>
  <c r="K198"/>
  <c r="I199"/>
  <c r="J199"/>
  <c r="K199"/>
  <c r="I200"/>
  <c r="J200"/>
  <c r="E201"/>
  <c r="K201" s="1"/>
  <c r="I201"/>
  <c r="J201"/>
  <c r="E202"/>
  <c r="I202"/>
  <c r="J202"/>
  <c r="G203"/>
  <c r="H203"/>
  <c r="I204"/>
  <c r="I203" s="1"/>
  <c r="E204"/>
  <c r="E203" s="1"/>
  <c r="J204"/>
  <c r="K206"/>
  <c r="F205"/>
  <c r="G205"/>
  <c r="I207"/>
  <c r="I208"/>
  <c r="I206"/>
  <c r="J206"/>
  <c r="E207"/>
  <c r="K207" s="1"/>
  <c r="J207"/>
  <c r="J208"/>
  <c r="D212"/>
  <c r="D213"/>
  <c r="D214"/>
  <c r="J214" s="1"/>
  <c r="F214"/>
  <c r="F213"/>
  <c r="E213"/>
  <c r="E284"/>
  <c r="G212"/>
  <c r="G214"/>
  <c r="H212"/>
  <c r="H214"/>
  <c r="D216"/>
  <c r="F216"/>
  <c r="E216"/>
  <c r="D217"/>
  <c r="E217"/>
  <c r="F217"/>
  <c r="D218"/>
  <c r="E218"/>
  <c r="K218" s="1"/>
  <c r="F218"/>
  <c r="D219"/>
  <c r="E219"/>
  <c r="F219"/>
  <c r="D220"/>
  <c r="F220"/>
  <c r="E220"/>
  <c r="D221"/>
  <c r="J221" s="1"/>
  <c r="E221"/>
  <c r="F221"/>
  <c r="D223"/>
  <c r="F223"/>
  <c r="E223"/>
  <c r="D224"/>
  <c r="F224"/>
  <c r="E224"/>
  <c r="G236"/>
  <c r="G247"/>
  <c r="G240"/>
  <c r="H236"/>
  <c r="I238"/>
  <c r="I270"/>
  <c r="J238"/>
  <c r="K238"/>
  <c r="I239"/>
  <c r="J239"/>
  <c r="K239"/>
  <c r="H240"/>
  <c r="H247"/>
  <c r="I241"/>
  <c r="J241"/>
  <c r="K241"/>
  <c r="I242"/>
  <c r="J242"/>
  <c r="K242"/>
  <c r="I243"/>
  <c r="I218" s="1"/>
  <c r="J243"/>
  <c r="K243"/>
  <c r="I244"/>
  <c r="I219" s="1"/>
  <c r="J244"/>
  <c r="K244"/>
  <c r="I245"/>
  <c r="J245"/>
  <c r="K245"/>
  <c r="I246"/>
  <c r="J246"/>
  <c r="K246"/>
  <c r="I248"/>
  <c r="I223" s="1"/>
  <c r="J248"/>
  <c r="K248"/>
  <c r="I249"/>
  <c r="J249"/>
  <c r="K249"/>
  <c r="H251"/>
  <c r="H250" s="1"/>
  <c r="G251"/>
  <c r="G250" s="1"/>
  <c r="I252"/>
  <c r="J252"/>
  <c r="I253"/>
  <c r="J253"/>
  <c r="K253"/>
  <c r="G255"/>
  <c r="G254" s="1"/>
  <c r="G283"/>
  <c r="G282" s="1"/>
  <c r="G268"/>
  <c r="G272"/>
  <c r="G279"/>
  <c r="H255"/>
  <c r="H254" s="1"/>
  <c r="H283"/>
  <c r="H282" s="1"/>
  <c r="H268"/>
  <c r="H272"/>
  <c r="H279"/>
  <c r="I269"/>
  <c r="I284"/>
  <c r="I288"/>
  <c r="I271"/>
  <c r="I285"/>
  <c r="J256"/>
  <c r="J257"/>
  <c r="H259"/>
  <c r="H258" s="1"/>
  <c r="G259"/>
  <c r="G258" s="1"/>
  <c r="I261"/>
  <c r="J261"/>
  <c r="D264"/>
  <c r="D263" s="1"/>
  <c r="D262" s="1"/>
  <c r="F264"/>
  <c r="E264"/>
  <c r="E263" s="1"/>
  <c r="E262" s="1"/>
  <c r="E21" s="1"/>
  <c r="I264"/>
  <c r="I263" s="1"/>
  <c r="I262" s="1"/>
  <c r="I21" s="1"/>
  <c r="J265"/>
  <c r="K265"/>
  <c r="I274"/>
  <c r="I277"/>
  <c r="I278"/>
  <c r="I281"/>
  <c r="J269"/>
  <c r="J270"/>
  <c r="K270"/>
  <c r="J271"/>
  <c r="K271"/>
  <c r="E272"/>
  <c r="J273"/>
  <c r="K273"/>
  <c r="J274"/>
  <c r="K274"/>
  <c r="J275"/>
  <c r="K275"/>
  <c r="J276"/>
  <c r="K276"/>
  <c r="J277"/>
  <c r="K277"/>
  <c r="J278"/>
  <c r="K278"/>
  <c r="E279"/>
  <c r="J280"/>
  <c r="K280"/>
  <c r="J281"/>
  <c r="K281"/>
  <c r="J284"/>
  <c r="J285"/>
  <c r="K285"/>
  <c r="G286"/>
  <c r="H286"/>
  <c r="J286"/>
  <c r="K286"/>
  <c r="J287"/>
  <c r="K287"/>
  <c r="E288"/>
  <c r="K288" s="1"/>
  <c r="I296"/>
  <c r="J288"/>
  <c r="G290"/>
  <c r="G289" s="1"/>
  <c r="H290"/>
  <c r="H289" s="1"/>
  <c r="H294"/>
  <c r="H293" s="1"/>
  <c r="I291"/>
  <c r="I292"/>
  <c r="J291"/>
  <c r="J292"/>
  <c r="K292"/>
  <c r="G294"/>
  <c r="G293" s="1"/>
  <c r="I295"/>
  <c r="J295"/>
  <c r="J296"/>
  <c r="K296"/>
  <c r="G298"/>
  <c r="G297" s="1"/>
  <c r="G23" s="1"/>
  <c r="H298"/>
  <c r="H297" s="1"/>
  <c r="H23" s="1"/>
  <c r="E299"/>
  <c r="K299" s="1"/>
  <c r="I299"/>
  <c r="J299"/>
  <c r="E300"/>
  <c r="I300"/>
  <c r="J300"/>
  <c r="F303"/>
  <c r="F302" s="1"/>
  <c r="F301" s="1"/>
  <c r="F24" s="1"/>
  <c r="G303"/>
  <c r="G302" s="1"/>
  <c r="G301" s="1"/>
  <c r="G24" s="1"/>
  <c r="H303"/>
  <c r="H302" s="1"/>
  <c r="H301" s="1"/>
  <c r="H24" s="1"/>
  <c r="I304"/>
  <c r="I303" s="1"/>
  <c r="I302" s="1"/>
  <c r="I301" s="1"/>
  <c r="I24" s="1"/>
  <c r="F307"/>
  <c r="F306" s="1"/>
  <c r="F25" s="1"/>
  <c r="G307"/>
  <c r="G306" s="1"/>
  <c r="G25" s="1"/>
  <c r="H307"/>
  <c r="H306" s="1"/>
  <c r="H25" s="1"/>
  <c r="I308"/>
  <c r="I307" s="1"/>
  <c r="I306" s="1"/>
  <c r="I25" s="1"/>
  <c r="J308"/>
  <c r="I309"/>
  <c r="J309"/>
  <c r="K309"/>
  <c r="I311"/>
  <c r="J311"/>
  <c r="K311"/>
  <c r="I317"/>
  <c r="K317"/>
  <c r="I330"/>
  <c r="J330"/>
  <c r="K330"/>
  <c r="J25" i="3"/>
  <c r="J27"/>
  <c r="J29"/>
  <c r="J31"/>
  <c r="J33"/>
  <c r="F65"/>
  <c r="F64" s="1"/>
  <c r="G65"/>
  <c r="H65"/>
  <c r="H64" s="1"/>
  <c r="I66"/>
  <c r="J66"/>
  <c r="I68"/>
  <c r="J68"/>
  <c r="I71"/>
  <c r="I72"/>
  <c r="J72"/>
  <c r="I73"/>
  <c r="J73"/>
  <c r="I74"/>
  <c r="J74"/>
  <c r="I75"/>
  <c r="J75"/>
  <c r="D79"/>
  <c r="D78" s="1"/>
  <c r="D90"/>
  <c r="F79"/>
  <c r="F78"/>
  <c r="F83"/>
  <c r="F90"/>
  <c r="H79"/>
  <c r="H78"/>
  <c r="H83"/>
  <c r="H90"/>
  <c r="I80"/>
  <c r="I81"/>
  <c r="I82"/>
  <c r="J80"/>
  <c r="J81"/>
  <c r="J82"/>
  <c r="I84"/>
  <c r="I89"/>
  <c r="I85"/>
  <c r="J84"/>
  <c r="J85"/>
  <c r="I86"/>
  <c r="J86"/>
  <c r="I87"/>
  <c r="J87"/>
  <c r="I88"/>
  <c r="J88"/>
  <c r="J89"/>
  <c r="G90"/>
  <c r="I91"/>
  <c r="J91"/>
  <c r="I92"/>
  <c r="I90" s="1"/>
  <c r="J92"/>
  <c r="J90" s="1"/>
  <c r="I95"/>
  <c r="J95"/>
  <c r="D96"/>
  <c r="H115"/>
  <c r="F116"/>
  <c r="H116"/>
  <c r="K291" i="5"/>
  <c r="F346"/>
  <c r="F115" i="3"/>
  <c r="F110"/>
  <c r="J260" i="5"/>
  <c r="F259"/>
  <c r="I237"/>
  <c r="J237"/>
  <c r="D179"/>
  <c r="E182"/>
  <c r="K182" s="1"/>
  <c r="J182"/>
  <c r="F212"/>
  <c r="E82"/>
  <c r="D64"/>
  <c r="K91"/>
  <c r="E90"/>
  <c r="E89" s="1"/>
  <c r="K197"/>
  <c r="I216"/>
  <c r="E116" i="3"/>
  <c r="E112"/>
  <c r="I112" s="1"/>
  <c r="I115" s="1"/>
  <c r="J65" l="1"/>
  <c r="J64" s="1"/>
  <c r="J96"/>
  <c r="J298" i="5"/>
  <c r="I130"/>
  <c r="I18" s="1"/>
  <c r="I21" i="3"/>
  <c r="I20" s="1"/>
  <c r="J21"/>
  <c r="J20" s="1"/>
  <c r="J130" i="5"/>
  <c r="E130"/>
  <c r="H77" i="3"/>
  <c r="H76" s="1"/>
  <c r="F77"/>
  <c r="F76" s="1"/>
  <c r="D65"/>
  <c r="D64" s="1"/>
  <c r="I45"/>
  <c r="I44" s="1"/>
  <c r="J45"/>
  <c r="J44" s="1"/>
  <c r="I65"/>
  <c r="I64" s="1"/>
  <c r="J79"/>
  <c r="J78" s="1"/>
  <c r="F19"/>
  <c r="F94" s="1"/>
  <c r="F97" s="1"/>
  <c r="F140" s="1"/>
  <c r="F138" s="1"/>
  <c r="I79"/>
  <c r="I78" s="1"/>
  <c r="G19"/>
  <c r="G94" s="1"/>
  <c r="I116"/>
  <c r="H19"/>
  <c r="H17" s="1"/>
  <c r="J50"/>
  <c r="I50"/>
  <c r="F17"/>
  <c r="J250" i="5"/>
  <c r="H100"/>
  <c r="H16" s="1"/>
  <c r="K78"/>
  <c r="K240"/>
  <c r="J240"/>
  <c r="K257"/>
  <c r="I287"/>
  <c r="I286" s="1"/>
  <c r="J18"/>
  <c r="D297"/>
  <c r="K219"/>
  <c r="K237"/>
  <c r="K220"/>
  <c r="H185"/>
  <c r="F19"/>
  <c r="J219"/>
  <c r="E18"/>
  <c r="I298"/>
  <c r="I297" s="1"/>
  <c r="I290"/>
  <c r="I289" s="1"/>
  <c r="J224"/>
  <c r="J223"/>
  <c r="I294"/>
  <c r="I293" s="1"/>
  <c r="I272"/>
  <c r="I213"/>
  <c r="K223"/>
  <c r="E106"/>
  <c r="K106" s="1"/>
  <c r="G235"/>
  <c r="J217"/>
  <c r="I160"/>
  <c r="E294"/>
  <c r="E293" s="1"/>
  <c r="J255"/>
  <c r="J191"/>
  <c r="J153"/>
  <c r="F185"/>
  <c r="E115"/>
  <c r="K308"/>
  <c r="K191"/>
  <c r="E259"/>
  <c r="E258" s="1"/>
  <c r="I131"/>
  <c r="J236"/>
  <c r="J134"/>
  <c r="I217"/>
  <c r="J213"/>
  <c r="K73"/>
  <c r="J93"/>
  <c r="E298"/>
  <c r="E297" s="1"/>
  <c r="I65"/>
  <c r="I64" s="1"/>
  <c r="K247"/>
  <c r="J160"/>
  <c r="J290"/>
  <c r="E160"/>
  <c r="K160" s="1"/>
  <c r="I251"/>
  <c r="I250" s="1"/>
  <c r="I78"/>
  <c r="I77" s="1"/>
  <c r="I33"/>
  <c r="I32" s="1"/>
  <c r="H114"/>
  <c r="H17" s="1"/>
  <c r="E110"/>
  <c r="K110" s="1"/>
  <c r="J106"/>
  <c r="I187"/>
  <c r="I186" s="1"/>
  <c r="I185" s="1"/>
  <c r="E37"/>
  <c r="E36" s="1"/>
  <c r="K36" s="1"/>
  <c r="D68"/>
  <c r="G114"/>
  <c r="G17" s="1"/>
  <c r="K38"/>
  <c r="J307"/>
  <c r="K300"/>
  <c r="K290"/>
  <c r="E193"/>
  <c r="K184"/>
  <c r="J251"/>
  <c r="H267"/>
  <c r="H266" s="1"/>
  <c r="K216"/>
  <c r="K213"/>
  <c r="G101"/>
  <c r="G100" s="1"/>
  <c r="G16" s="1"/>
  <c r="I61"/>
  <c r="I60" s="1"/>
  <c r="G59"/>
  <c r="I37"/>
  <c r="I36" s="1"/>
  <c r="E187"/>
  <c r="K187" s="1"/>
  <c r="F267"/>
  <c r="J272"/>
  <c r="D114"/>
  <c r="D215"/>
  <c r="J183"/>
  <c r="I196"/>
  <c r="J247"/>
  <c r="D222"/>
  <c r="I224"/>
  <c r="I268"/>
  <c r="I247"/>
  <c r="H235"/>
  <c r="H234" s="1"/>
  <c r="J220"/>
  <c r="J216"/>
  <c r="D211"/>
  <c r="J203"/>
  <c r="G185"/>
  <c r="I110"/>
  <c r="J64"/>
  <c r="H59"/>
  <c r="E215"/>
  <c r="J205"/>
  <c r="J82"/>
  <c r="K214"/>
  <c r="G18"/>
  <c r="J90"/>
  <c r="D77" i="3"/>
  <c r="D76" s="1"/>
  <c r="J83"/>
  <c r="D19"/>
  <c r="F114" i="5"/>
  <c r="D167"/>
  <c r="D166" s="1"/>
  <c r="F101"/>
  <c r="F100" s="1"/>
  <c r="J98"/>
  <c r="K99"/>
  <c r="E70"/>
  <c r="E69" s="1"/>
  <c r="E68" s="1"/>
  <c r="E56"/>
  <c r="K56" s="1"/>
  <c r="D41"/>
  <c r="E42"/>
  <c r="K42" s="1"/>
  <c r="E19" i="3"/>
  <c r="I17" i="5"/>
  <c r="F235"/>
  <c r="G234"/>
  <c r="G20" s="1"/>
  <c r="H26"/>
  <c r="H12" s="1"/>
  <c r="J56"/>
  <c r="D235"/>
  <c r="D234" s="1"/>
  <c r="G267"/>
  <c r="I214"/>
  <c r="J279"/>
  <c r="J77"/>
  <c r="E251"/>
  <c r="K90"/>
  <c r="E268"/>
  <c r="K268" s="1"/>
  <c r="E102"/>
  <c r="K102" s="1"/>
  <c r="D303"/>
  <c r="I220"/>
  <c r="K224"/>
  <c r="K221"/>
  <c r="K217"/>
  <c r="I106"/>
  <c r="K72"/>
  <c r="H68"/>
  <c r="K289"/>
  <c r="K193"/>
  <c r="J282"/>
  <c r="J164"/>
  <c r="J73"/>
  <c r="J61"/>
  <c r="E40"/>
  <c r="E13" s="1"/>
  <c r="K89"/>
  <c r="E304"/>
  <c r="K304" s="1"/>
  <c r="I240"/>
  <c r="I215" s="1"/>
  <c r="I118"/>
  <c r="I114" s="1"/>
  <c r="I259"/>
  <c r="I258" s="1"/>
  <c r="J36"/>
  <c r="E164"/>
  <c r="K164" s="1"/>
  <c r="J85"/>
  <c r="E179"/>
  <c r="J289"/>
  <c r="D254"/>
  <c r="J254" s="1"/>
  <c r="I283"/>
  <c r="I282" s="1"/>
  <c r="J218"/>
  <c r="H211"/>
  <c r="J196"/>
  <c r="E153"/>
  <c r="K153" s="1"/>
  <c r="K74"/>
  <c r="I74"/>
  <c r="I73" s="1"/>
  <c r="K272"/>
  <c r="J268"/>
  <c r="J187"/>
  <c r="J131"/>
  <c r="J102"/>
  <c r="E235"/>
  <c r="J294"/>
  <c r="E172"/>
  <c r="K172" s="1"/>
  <c r="E61"/>
  <c r="J70"/>
  <c r="J40"/>
  <c r="I40"/>
  <c r="I13" s="1"/>
  <c r="I42"/>
  <c r="I172"/>
  <c r="I70"/>
  <c r="I69" s="1"/>
  <c r="E77" i="3"/>
  <c r="E76" s="1"/>
  <c r="I35"/>
  <c r="E118" i="5"/>
  <c r="E120"/>
  <c r="K120" s="1"/>
  <c r="J17"/>
  <c r="E222"/>
  <c r="K279"/>
  <c r="J264"/>
  <c r="F263"/>
  <c r="E283"/>
  <c r="K284"/>
  <c r="K202"/>
  <c r="E196"/>
  <c r="D21"/>
  <c r="E97"/>
  <c r="K98"/>
  <c r="D185"/>
  <c r="J186"/>
  <c r="F258"/>
  <c r="J258" s="1"/>
  <c r="J259"/>
  <c r="I221"/>
  <c r="K82"/>
  <c r="E81"/>
  <c r="K81" s="1"/>
  <c r="K94"/>
  <c r="E93"/>
  <c r="K135"/>
  <c r="E134"/>
  <c r="K134" s="1"/>
  <c r="E306"/>
  <c r="K307"/>
  <c r="K208"/>
  <c r="E205"/>
  <c r="K205" s="1"/>
  <c r="K86"/>
  <c r="E85"/>
  <c r="K34"/>
  <c r="E33"/>
  <c r="E28"/>
  <c r="E26"/>
  <c r="E12" s="1"/>
  <c r="D32"/>
  <c r="J32" s="1"/>
  <c r="J33"/>
  <c r="K51"/>
  <c r="E49"/>
  <c r="K64"/>
  <c r="J65"/>
  <c r="I153"/>
  <c r="K65"/>
  <c r="I26"/>
  <c r="I12" s="1"/>
  <c r="D89"/>
  <c r="K176"/>
  <c r="G41"/>
  <c r="J92"/>
  <c r="J14" s="1"/>
  <c r="J283"/>
  <c r="K264"/>
  <c r="K196"/>
  <c r="J193"/>
  <c r="I102"/>
  <c r="J306"/>
  <c r="J25" s="1"/>
  <c r="D81"/>
  <c r="J81" s="1"/>
  <c r="D60"/>
  <c r="F97"/>
  <c r="D17"/>
  <c r="J37"/>
  <c r="F222"/>
  <c r="I120"/>
  <c r="I134"/>
  <c r="F13"/>
  <c r="E255"/>
  <c r="E131"/>
  <c r="K131" s="1"/>
  <c r="J74"/>
  <c r="E168"/>
  <c r="K168" s="1"/>
  <c r="K157"/>
  <c r="D101"/>
  <c r="F215"/>
  <c r="I279"/>
  <c r="F211"/>
  <c r="J179"/>
  <c r="I205"/>
  <c r="K204"/>
  <c r="K203" s="1"/>
  <c r="G68"/>
  <c r="D25"/>
  <c r="J110"/>
  <c r="J84"/>
  <c r="F293"/>
  <c r="I168"/>
  <c r="G167"/>
  <c r="G166" s="1"/>
  <c r="J42"/>
  <c r="H41"/>
  <c r="I93"/>
  <c r="I92" s="1"/>
  <c r="I14" s="1"/>
  <c r="I255"/>
  <c r="G26"/>
  <c r="G12" s="1"/>
  <c r="F59"/>
  <c r="I179"/>
  <c r="E212"/>
  <c r="K212" s="1"/>
  <c r="D267"/>
  <c r="J78"/>
  <c r="K137"/>
  <c r="K130" s="1"/>
  <c r="K179"/>
  <c r="I212"/>
  <c r="G211"/>
  <c r="I56"/>
  <c r="J49"/>
  <c r="K87"/>
  <c r="F23"/>
  <c r="J212"/>
  <c r="I236"/>
  <c r="K236"/>
  <c r="H19"/>
  <c r="H10" s="1"/>
  <c r="H167"/>
  <c r="H166" s="1"/>
  <c r="F167"/>
  <c r="J172"/>
  <c r="F69"/>
  <c r="F68" s="1"/>
  <c r="I49"/>
  <c r="F41"/>
  <c r="J27"/>
  <c r="I28"/>
  <c r="I27" s="1"/>
  <c r="J28"/>
  <c r="I83" i="3"/>
  <c r="J35"/>
  <c r="J34" s="1"/>
  <c r="I34"/>
  <c r="G17" l="1"/>
  <c r="H94"/>
  <c r="H97" s="1"/>
  <c r="H140" s="1"/>
  <c r="I77"/>
  <c r="I76" s="1"/>
  <c r="J77"/>
  <c r="J76" s="1"/>
  <c r="I23" i="5"/>
  <c r="E23"/>
  <c r="D23"/>
  <c r="E19"/>
  <c r="J185"/>
  <c r="K294"/>
  <c r="J222"/>
  <c r="J211"/>
  <c r="J297"/>
  <c r="E186"/>
  <c r="K186" s="1"/>
  <c r="I19"/>
  <c r="J19"/>
  <c r="I235"/>
  <c r="E267"/>
  <c r="K267" s="1"/>
  <c r="I222"/>
  <c r="E114"/>
  <c r="H312"/>
  <c r="H141" i="3" s="1"/>
  <c r="I59" i="5"/>
  <c r="I211"/>
  <c r="G210"/>
  <c r="H13"/>
  <c r="E234"/>
  <c r="E20" s="1"/>
  <c r="K259"/>
  <c r="H210"/>
  <c r="G266"/>
  <c r="G22" s="1"/>
  <c r="K297"/>
  <c r="K298"/>
  <c r="H20"/>
  <c r="D210"/>
  <c r="E101"/>
  <c r="K101" s="1"/>
  <c r="I167"/>
  <c r="I166" s="1"/>
  <c r="K37"/>
  <c r="H22"/>
  <c r="H209"/>
  <c r="F210"/>
  <c r="G312"/>
  <c r="I68"/>
  <c r="E167"/>
  <c r="E166" s="1"/>
  <c r="F266"/>
  <c r="F22" s="1"/>
  <c r="J167"/>
  <c r="K215"/>
  <c r="D17" i="3"/>
  <c r="D94"/>
  <c r="D97" s="1"/>
  <c r="D123" s="1"/>
  <c r="F16" i="5"/>
  <c r="K40"/>
  <c r="F234"/>
  <c r="F310" s="1"/>
  <c r="J41"/>
  <c r="I101"/>
  <c r="I100" s="1"/>
  <c r="I16" s="1"/>
  <c r="K70"/>
  <c r="E41"/>
  <c r="K41" s="1"/>
  <c r="I19" i="3"/>
  <c r="I17" s="1"/>
  <c r="J19"/>
  <c r="J94" s="1"/>
  <c r="J97" s="1"/>
  <c r="J235" i="5"/>
  <c r="K235"/>
  <c r="E60"/>
  <c r="K61"/>
  <c r="E250"/>
  <c r="K250" s="1"/>
  <c r="K251"/>
  <c r="K49"/>
  <c r="G13"/>
  <c r="J293"/>
  <c r="E303"/>
  <c r="E302" s="1"/>
  <c r="K68"/>
  <c r="E211"/>
  <c r="K211" s="1"/>
  <c r="K19"/>
  <c r="I267"/>
  <c r="I266" s="1"/>
  <c r="I22" s="1"/>
  <c r="K222"/>
  <c r="K293"/>
  <c r="E185"/>
  <c r="K185" s="1"/>
  <c r="D302"/>
  <c r="J303"/>
  <c r="F166"/>
  <c r="I41"/>
  <c r="E17" i="3"/>
  <c r="E94"/>
  <c r="E97" s="1"/>
  <c r="F100" s="1"/>
  <c r="K18" i="5"/>
  <c r="K97"/>
  <c r="E96"/>
  <c r="K283"/>
  <c r="E282"/>
  <c r="K282" s="1"/>
  <c r="J267"/>
  <c r="D266"/>
  <c r="D22" s="1"/>
  <c r="E254"/>
  <c r="K255"/>
  <c r="J60"/>
  <c r="D59"/>
  <c r="J59" s="1"/>
  <c r="K33"/>
  <c r="E32"/>
  <c r="K32" s="1"/>
  <c r="K69"/>
  <c r="J26"/>
  <c r="J69"/>
  <c r="J215"/>
  <c r="D100"/>
  <c r="D310" s="1"/>
  <c r="J101"/>
  <c r="F96"/>
  <c r="J97"/>
  <c r="K28"/>
  <c r="E27"/>
  <c r="K27" s="1"/>
  <c r="K306"/>
  <c r="K25" s="1"/>
  <c r="E25"/>
  <c r="I254"/>
  <c r="J89"/>
  <c r="D13"/>
  <c r="K85"/>
  <c r="E84"/>
  <c r="K84" s="1"/>
  <c r="E92"/>
  <c r="K93"/>
  <c r="E17"/>
  <c r="K17"/>
  <c r="F262"/>
  <c r="J263"/>
  <c r="K263"/>
  <c r="K258"/>
  <c r="D20"/>
  <c r="G19"/>
  <c r="G10" s="1"/>
  <c r="D19"/>
  <c r="J68"/>
  <c r="H138" i="3" l="1"/>
  <c r="D140"/>
  <c r="D10" i="5"/>
  <c r="J23"/>
  <c r="K23"/>
  <c r="E129" i="3"/>
  <c r="I129" s="1"/>
  <c r="E100" i="5"/>
  <c r="E310" s="1"/>
  <c r="E312" s="1"/>
  <c r="E315" s="1"/>
  <c r="J210"/>
  <c r="F209"/>
  <c r="D209"/>
  <c r="J234"/>
  <c r="J20" s="1"/>
  <c r="G209"/>
  <c r="I210"/>
  <c r="K167"/>
  <c r="K234"/>
  <c r="K20" s="1"/>
  <c r="J266"/>
  <c r="J22" s="1"/>
  <c r="K166"/>
  <c r="J13"/>
  <c r="F20"/>
  <c r="F10" s="1"/>
  <c r="J166"/>
  <c r="E59"/>
  <c r="K59" s="1"/>
  <c r="K13" s="1"/>
  <c r="K60"/>
  <c r="K303"/>
  <c r="I234"/>
  <c r="I20" s="1"/>
  <c r="I10" s="1"/>
  <c r="J302"/>
  <c r="D301"/>
  <c r="D312"/>
  <c r="D313" s="1"/>
  <c r="J12"/>
  <c r="J17" i="3"/>
  <c r="E140"/>
  <c r="J139" s="1"/>
  <c r="E128"/>
  <c r="I94"/>
  <c r="I97" s="1"/>
  <c r="I140" s="1"/>
  <c r="K254" i="5"/>
  <c r="E210"/>
  <c r="K210" s="1"/>
  <c r="E14"/>
  <c r="K92"/>
  <c r="K14" s="1"/>
  <c r="F15"/>
  <c r="J96"/>
  <c r="J15" s="1"/>
  <c r="E15"/>
  <c r="K96"/>
  <c r="K15" s="1"/>
  <c r="K26"/>
  <c r="E266"/>
  <c r="K302"/>
  <c r="E301"/>
  <c r="F21"/>
  <c r="K262"/>
  <c r="K21" s="1"/>
  <c r="J262"/>
  <c r="J21" s="1"/>
  <c r="J100"/>
  <c r="J16" s="1"/>
  <c r="D16"/>
  <c r="K100"/>
  <c r="K16" s="1"/>
  <c r="I310" l="1"/>
  <c r="I312" s="1"/>
  <c r="J310"/>
  <c r="E16"/>
  <c r="E10" s="1"/>
  <c r="K310"/>
  <c r="J10"/>
  <c r="J209"/>
  <c r="D124" i="3"/>
  <c r="D122" s="1"/>
  <c r="D112" s="1"/>
  <c r="J112" s="1"/>
  <c r="J115" s="1"/>
  <c r="J116" s="1"/>
  <c r="D315" i="5"/>
  <c r="D141" i="3"/>
  <c r="D138" s="1"/>
  <c r="J301" i="5"/>
  <c r="J24" s="1"/>
  <c r="D24"/>
  <c r="I209"/>
  <c r="I128" i="3"/>
  <c r="I126" s="1"/>
  <c r="I125" s="1"/>
  <c r="E126"/>
  <c r="E125" s="1"/>
  <c r="E110" s="1"/>
  <c r="E24" i="5"/>
  <c r="K301"/>
  <c r="K24" s="1"/>
  <c r="K12"/>
  <c r="K10" s="1"/>
  <c r="I141" i="3"/>
  <c r="I138" s="1"/>
  <c r="F312" i="5"/>
  <c r="E22"/>
  <c r="K266"/>
  <c r="K22" s="1"/>
  <c r="E209"/>
  <c r="K209" s="1"/>
  <c r="D116" i="3" l="1"/>
  <c r="I110"/>
  <c r="J122"/>
  <c r="I315" i="5"/>
  <c r="K312"/>
  <c r="E141" i="3"/>
  <c r="J312" i="5"/>
  <c r="F313"/>
  <c r="E138" i="3" l="1"/>
  <c r="J138" s="1"/>
  <c r="J141"/>
  <c r="J313" i="5"/>
  <c r="I313"/>
</calcChain>
</file>

<file path=xl/sharedStrings.xml><?xml version="1.0" encoding="utf-8"?>
<sst xmlns="http://schemas.openxmlformats.org/spreadsheetml/2006/main" count="1053" uniqueCount="576">
  <si>
    <t>БЕЗВОЗМЕЗДНЫЕ ПОСТУПЛЕНИЯ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</si>
  <si>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</si>
  <si>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Дотации от других бюджетов бюджетной системы Российской Федерации</t>
  </si>
  <si>
    <t>- Дотации на выравнивание уровня бюджетной обеспеченности</t>
  </si>
  <si>
    <t>- дотации местным бюджетам на выравнивание уровня бюджетной обеспеченности</t>
  </si>
  <si>
    <t>- Прочие дотации местным бюджетам</t>
  </si>
  <si>
    <t>Субвенции от других бюджетов бюджетной системы Российской Федерации</t>
  </si>
  <si>
    <t>Субвенции бюджетам поселений на  осуществление полномочий по первичному воинскому учету, где отсутствуют военные комиссариаты</t>
  </si>
  <si>
    <t>Субсидии от других бюджетов бюджетной системы Российской Федерации</t>
  </si>
  <si>
    <t>Прочие субсидии</t>
  </si>
  <si>
    <t xml:space="preserve">- прочие субсидии, зачисляемые в бюджеты субъектов Российской Федерации </t>
  </si>
  <si>
    <t>Итого доходов:</t>
  </si>
  <si>
    <t>Итого внутренних оборотов</t>
  </si>
  <si>
    <t>ВСЕГО ДОХОДОВ</t>
  </si>
  <si>
    <t>8500000</t>
  </si>
  <si>
    <t>3029000</t>
  </si>
  <si>
    <t>8900000</t>
  </si>
  <si>
    <t>Остатки средств на нач.года</t>
  </si>
  <si>
    <t>Расходы (200)</t>
  </si>
  <si>
    <t>Оплата труда и начисления на оплату труда (210)</t>
  </si>
  <si>
    <t xml:space="preserve"> заработная плата (211 )</t>
  </si>
  <si>
    <t xml:space="preserve"> прочие выплаты (212)</t>
  </si>
  <si>
    <t xml:space="preserve"> начисление на оплату труда     ( 213 )</t>
  </si>
  <si>
    <t>Приобретение услуг (220)</t>
  </si>
  <si>
    <t>Услуги связи (221)</t>
  </si>
  <si>
    <t>Транспортные услуги 222)</t>
  </si>
  <si>
    <t xml:space="preserve"> коммунальные услуги (223)</t>
  </si>
  <si>
    <t>Услугги по содержанию имущества (225)</t>
  </si>
  <si>
    <t>Прочие услуги(226)</t>
  </si>
  <si>
    <t>прочие расходы ( 290) в том числе:</t>
  </si>
  <si>
    <t>Поступление нефинансовых активов (300)</t>
  </si>
  <si>
    <t xml:space="preserve"> увеличение стоимости основных средств (310)</t>
  </si>
  <si>
    <t xml:space="preserve"> увеличение стоимости материальных запасов (340)</t>
  </si>
  <si>
    <t>Функционирование законодательных (представительных)органов государственной власти и местного самоуправления</t>
  </si>
  <si>
    <t>Функционирование Правительства РФ,высших органов исполнительной власти субъектов РФ,местных администраций</t>
  </si>
  <si>
    <t>прочие расходы ( 290)</t>
  </si>
  <si>
    <t>Мобилизационная и вневойсковая подготовка</t>
  </si>
  <si>
    <t>Коммунальное хозяйство</t>
  </si>
  <si>
    <t>Арендная плата за поьзование имуществом (224)</t>
  </si>
  <si>
    <t>Культура, кинематография и средства массовой информации</t>
  </si>
  <si>
    <t>Спорт и физическая культура</t>
  </si>
  <si>
    <t>Итого расходов:</t>
  </si>
  <si>
    <t>ВСЕГО РАСХОДОВ</t>
  </si>
  <si>
    <t>05023510000412 224</t>
  </si>
  <si>
    <t>Единый сельскохозяйственный налог</t>
  </si>
  <si>
    <t>- единый сельскохозяйственный налог, взимаемый с налогоплательщиков, выбравших в качестве объекта налогооблажения доходы, уменьшенные на величину расходов</t>
  </si>
  <si>
    <t>НАЛОГИ НА ИМУЩЕСТВО</t>
  </si>
  <si>
    <t>Налоги на имущество физических лиц</t>
  </si>
  <si>
    <t>Налоги на имущество физических лиц    (пеня)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</si>
  <si>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</si>
  <si>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</si>
  <si>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государственной и муниципальной собственности</t>
  </si>
  <si>
    <t>- арендная плата и поступления от продажи права на заключение договоров аренды  за другие земли несельскохозяйственного назначения до разграничения государственной собственности на землю</t>
  </si>
  <si>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</si>
  <si>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</si>
  <si>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</si>
  <si>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</si>
  <si>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</si>
  <si>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</si>
  <si>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</si>
  <si>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</si>
  <si>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</si>
  <si>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>Код дохода по КД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</si>
  <si>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</si>
  <si>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</si>
  <si>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</si>
  <si>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</si>
  <si>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</si>
  <si>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</si>
  <si>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</si>
  <si>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</si>
  <si>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</si>
  <si>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</si>
  <si>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</si>
  <si>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</si>
  <si>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</si>
  <si>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по КИВФ, КИВнФ</t>
  </si>
  <si>
    <t>Доходы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</si>
  <si>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</si>
  <si>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</si>
  <si>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</si>
  <si>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</si>
  <si>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</si>
  <si>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</si>
  <si>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</si>
  <si>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Руководитель   __________________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</si>
  <si>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</si>
  <si>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</si>
  <si>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</si>
  <si>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(подпись)     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</si>
  <si>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</si>
  <si>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</si>
  <si>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</si>
  <si>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</si>
  <si>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</si>
  <si>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</si>
  <si>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</si>
  <si>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</si>
  <si>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</si>
  <si>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 xml:space="preserve">                    3. Источники финансирования дефицитов бюджетов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</si>
  <si>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</si>
  <si>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</si>
  <si>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</si>
  <si>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</si>
  <si>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</si>
  <si>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</si>
  <si>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</si>
  <si>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</si>
  <si>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</si>
  <si>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Наименование бюджета ________________________________________________________________________________________________________________________</t>
  </si>
  <si>
    <t>увеличение остатков средств</t>
  </si>
  <si>
    <t>уменьшение остатков средств</t>
  </si>
  <si>
    <t xml:space="preserve"> </t>
  </si>
  <si>
    <t>Форма 0503127  с.3</t>
  </si>
  <si>
    <t>исполнение</t>
  </si>
  <si>
    <t>бюджета</t>
  </si>
  <si>
    <t>источники внутреннего финансирования бюджетов</t>
  </si>
  <si>
    <t>источники внешнего финансирования бюджетов</t>
  </si>
  <si>
    <t>0503127</t>
  </si>
  <si>
    <t xml:space="preserve">                           Форма 0503127  с.4</t>
  </si>
  <si>
    <t xml:space="preserve">             по ОКАТО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</si>
  <si>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</si>
  <si>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</si>
  <si>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через органы,</t>
  </si>
  <si>
    <t>организующие</t>
  </si>
  <si>
    <t>изменение остатков по расчетам с органами, организующими исполнение бюджетов       (стр.811 + 812)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</si>
  <si>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</si>
  <si>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</si>
  <si>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</si>
  <si>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</si>
  <si>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</si>
  <si>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Код расхода </t>
  </si>
  <si>
    <t xml:space="preserve">Лимиты </t>
  </si>
  <si>
    <t xml:space="preserve">                назначения</t>
  </si>
  <si>
    <t xml:space="preserve">по ППП, </t>
  </si>
  <si>
    <t>бюджетных</t>
  </si>
  <si>
    <t>по</t>
  </si>
  <si>
    <t xml:space="preserve">по ФКР, </t>
  </si>
  <si>
    <t>обязательств</t>
  </si>
  <si>
    <t>ассигно-</t>
  </si>
  <si>
    <t>лимитам</t>
  </si>
  <si>
    <t>КЦСР,</t>
  </si>
  <si>
    <t>ваниям</t>
  </si>
  <si>
    <t>КВР, ЭКР</t>
  </si>
  <si>
    <t>10</t>
  </si>
  <si>
    <t>11</t>
  </si>
  <si>
    <t>Расходы бюджета - всего</t>
  </si>
  <si>
    <t>200</t>
  </si>
  <si>
    <t>Результат исполнения бюджета (дефицит / профицит)</t>
  </si>
  <si>
    <t xml:space="preserve">        Форма 0503127  с.2</t>
  </si>
  <si>
    <t xml:space="preserve">Утвержденные </t>
  </si>
  <si>
    <t xml:space="preserve">бюджетные </t>
  </si>
  <si>
    <t xml:space="preserve">Главный распорядитель (распорядитель),     </t>
  </si>
  <si>
    <t xml:space="preserve">                                                ГЛАВНОГО РАСПОРЯДИТЕЛЯ (РАСПОРЯДИТЕЛЯ), ПОЛУЧАТЕЛЯ СРЕДСТВ БЮДЖЕТА</t>
  </si>
  <si>
    <t xml:space="preserve">                        ОТЧЕТ  ОБ  ИСПОЛНЕНИИ БЮДЖЕТА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</si>
  <si>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</si>
  <si>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</si>
  <si>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>000 1 00 00000 00 0000 000</t>
  </si>
  <si>
    <t>000 1 01 00000 00 0000 000</t>
  </si>
  <si>
    <t>000 1 01 02000 01 0000 110</t>
  </si>
  <si>
    <t>182 101 02010 01 1000 110</t>
  </si>
  <si>
    <t>000 1 05 00000 00 0000 000*</t>
  </si>
  <si>
    <t>182 1 05 03010 01 1000 110</t>
  </si>
  <si>
    <t>000 1 06 00000 00 0000 000</t>
  </si>
  <si>
    <t>182 1 06 01030 10 1000 110</t>
  </si>
  <si>
    <t>182 1 06 06013 10 1000 110</t>
  </si>
  <si>
    <t>000 2 00 00000 00 0000 000</t>
  </si>
  <si>
    <t>000 2 02 00000 00 0000 000</t>
  </si>
  <si>
    <t>000 2 02 01000 00 0000 151</t>
  </si>
  <si>
    <t>000 2 02 01010 00 0000 151</t>
  </si>
  <si>
    <t>000 2 02 04000 00 0000 151</t>
  </si>
  <si>
    <t>091 119 05000 10 1000 151</t>
  </si>
  <si>
    <t xml:space="preserve"> Д О Х О Д Ы</t>
  </si>
  <si>
    <t>НАЛОГИ НА ПРИБЫЛЬ, ДОХОДЫ</t>
  </si>
  <si>
    <t>Налог на доходы физических лиц</t>
  </si>
  <si>
    <t>-налог на доходы физических лиц с доходов, полученных в виде дивидендов от долевого участия в деятельности организаций</t>
  </si>
  <si>
    <t xml:space="preserve"> - налог на доходы физических лиц c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  </t>
  </si>
  <si>
    <t xml:space="preserve"> - налог на доходы физических лиц c доходов, облагаемых по налоговой ставке, установленной пунктом 1 статьи 224 Налогового кодекса Российской Федерации и полученных  физическими лицами, зарегистрированными в качестве индивидуальных предпринимателей, частных нотариусов и других лиц, занимающихся частной практикой   </t>
  </si>
  <si>
    <t>НАЛОГИ НА СОВОКУПНЫЙ ДОХОД</t>
  </si>
  <si>
    <t>000 2 02 03000 00 0000 151</t>
  </si>
  <si>
    <t>182 1 05 03000 01 0000 110</t>
  </si>
  <si>
    <t>182 1 06 06013 10 2000 110</t>
  </si>
  <si>
    <t>181 1 06 06023 10 1000 110</t>
  </si>
  <si>
    <t>Доходы от продажи услуг, оказываемых учреждениями, находящимися в ведении органов местного самоуправления</t>
  </si>
  <si>
    <t>Функционорование органов в сфере нацтональной безопасности, правоохранительной деятельности и  обороны</t>
  </si>
  <si>
    <r>
      <t xml:space="preserve">Расходы (200)         </t>
    </r>
    <r>
      <rPr>
        <sz val="8"/>
        <rFont val="Arial Cyr"/>
        <charset val="204"/>
      </rPr>
      <t>в том числе:</t>
    </r>
  </si>
  <si>
    <t>Расходы (200)         в том числе:</t>
  </si>
  <si>
    <t>01 02 0020 300 500  212</t>
  </si>
  <si>
    <t>01 04 0020 460 500  220</t>
  </si>
  <si>
    <t>02 03 0013 600 500  220</t>
  </si>
  <si>
    <t xml:space="preserve"> начисление на оплату труда    ( 213 )</t>
  </si>
  <si>
    <t>02 03 0013 600 500 310</t>
  </si>
  <si>
    <t>Расходы (200) в том числе:</t>
  </si>
  <si>
    <t>Благоустройство</t>
  </si>
  <si>
    <t>05 03 6000 200 5002 300</t>
  </si>
  <si>
    <t>05 03 6000 200 500 340</t>
  </si>
  <si>
    <t>05 03 6000 200 500 222</t>
  </si>
  <si>
    <t>05 03 6000 200 500</t>
  </si>
  <si>
    <t>05 03 6000    222</t>
  </si>
  <si>
    <t>05 03 6000    223</t>
  </si>
  <si>
    <t>05 03 6000   225</t>
  </si>
  <si>
    <t>05 03 6000   226</t>
  </si>
  <si>
    <t>05 03 6000   300</t>
  </si>
  <si>
    <t>05 03 6000  340</t>
  </si>
  <si>
    <t>05 03 6000 200 500 220</t>
  </si>
  <si>
    <t>05 03 6000 200 500 200</t>
  </si>
  <si>
    <t>05 03 6000 100 500 220</t>
  </si>
  <si>
    <t>05 03 6000 100 500 200</t>
  </si>
  <si>
    <t>05 03 6000    200</t>
  </si>
  <si>
    <t>05 03 6000   220</t>
  </si>
  <si>
    <t xml:space="preserve"> 08 01 440 9900 001 211</t>
  </si>
  <si>
    <t>08 01 440 9900 001  213</t>
  </si>
  <si>
    <t>08 01 440 9900 001  220</t>
  </si>
  <si>
    <t>08 01 440 9900 001 221</t>
  </si>
  <si>
    <t>08 01 440 9900 001 222</t>
  </si>
  <si>
    <t>08 01 440 9900 001 223</t>
  </si>
  <si>
    <t>08 01 440 9900 001 225</t>
  </si>
  <si>
    <t>08 01 440 9900 001 226</t>
  </si>
  <si>
    <t>08 01 440 9900 001 300</t>
  </si>
  <si>
    <t>08 01 440 9900 001 310</t>
  </si>
  <si>
    <t>08 01 440 9900 001 340</t>
  </si>
  <si>
    <t>08 01 442 9900 001  211</t>
  </si>
  <si>
    <t>08 01 442 9900 001 213</t>
  </si>
  <si>
    <t>08 01 442 9900 001  220</t>
  </si>
  <si>
    <t>08 01 442 9900 001 226</t>
  </si>
  <si>
    <t>08 01 442 9900 001 300</t>
  </si>
  <si>
    <t>08 01 442 9900 001 310</t>
  </si>
  <si>
    <t>08 01 442 9900 001340</t>
  </si>
  <si>
    <t xml:space="preserve"> начисление на оплату труда   ( 213 )</t>
  </si>
  <si>
    <t>08 01 442 9900 001 221</t>
  </si>
  <si>
    <t>08 01 442 9900 001  222</t>
  </si>
  <si>
    <t>08 01 442 9900 001 223</t>
  </si>
  <si>
    <t>08 01 442 9900 001 225</t>
  </si>
  <si>
    <t>08 01 442 9900 001 290</t>
  </si>
  <si>
    <t>Библиотеки</t>
  </si>
  <si>
    <t>Клубы</t>
  </si>
  <si>
    <t>08 01 440 9900 001 290</t>
  </si>
  <si>
    <t>08 01</t>
  </si>
  <si>
    <t>Клубы  платные</t>
  </si>
  <si>
    <t>08 01 440 9900 810 226</t>
  </si>
  <si>
    <t>08 01 440 9900 810  220</t>
  </si>
  <si>
    <t>08 01 440 9900 810</t>
  </si>
  <si>
    <t xml:space="preserve"> начисление на оплату труда  ( 213 )</t>
  </si>
  <si>
    <t>Остатки средств на конец отчетного периода</t>
  </si>
  <si>
    <t xml:space="preserve">                                  (подпись)                                                  (расшифровка подписи)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</si>
  <si>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</si>
  <si>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020 1 14 06014 10 0000 420</t>
  </si>
  <si>
    <t>Прочие межбюджетные трансферты, передаваемые бюджетам поселений</t>
  </si>
  <si>
    <r>
      <t xml:space="preserve">получатель, администратор поступлений     </t>
    </r>
    <r>
      <rPr>
        <b/>
        <sz val="12"/>
        <rFont val="Arial Cyr"/>
        <charset val="204"/>
      </rPr>
      <t>Администрация Разъезженского сельсовета</t>
    </r>
  </si>
  <si>
    <t>Невыясненные поступления, зачисляемые в бюджеты поселений</t>
  </si>
  <si>
    <t>Государственная пошлина за совершение нотариальных действий должностными лицами, органов местного самоуправления, уполномоченными в соответствии с законодательными актами РФ на сорвершение нотариальных действий</t>
  </si>
  <si>
    <t>182 1 06 01030 10 4000 110</t>
  </si>
  <si>
    <t xml:space="preserve">Налоги на имущество физических лиц    </t>
  </si>
  <si>
    <t>05 03 6000 200 500 225</t>
  </si>
  <si>
    <t xml:space="preserve">на </t>
  </si>
  <si>
    <t>ЖКХ</t>
  </si>
  <si>
    <t>4 03 6000  310</t>
  </si>
  <si>
    <t>Причие мороприятия  по благоустройству</t>
  </si>
  <si>
    <t xml:space="preserve">05 03 6000 100 </t>
  </si>
  <si>
    <t>Уличное освещение  ВСЕГО</t>
  </si>
  <si>
    <t>Доходы от продажи услуг, оказываемых муниципальными учреждениями</t>
  </si>
  <si>
    <t>020 30201030 03 0000 130</t>
  </si>
  <si>
    <t>Субсидии  по ГО ЧС</t>
  </si>
  <si>
    <t>Выполнение функций органами МСУ</t>
  </si>
  <si>
    <r>
      <t xml:space="preserve">Расходы за счет субсидии на частичное финансирование    повышение    размеров оплаты труда     </t>
    </r>
    <r>
      <rPr>
        <sz val="8"/>
        <rFont val="Arial Cyr"/>
        <charset val="204"/>
      </rPr>
      <t>в том числе:</t>
    </r>
  </si>
  <si>
    <t>01 02</t>
  </si>
  <si>
    <t>01 04</t>
  </si>
  <si>
    <t xml:space="preserve">02 03 </t>
  </si>
  <si>
    <t xml:space="preserve">05 03   </t>
  </si>
  <si>
    <t xml:space="preserve">11 04 </t>
  </si>
  <si>
    <t>Коммунальные услуги (223)</t>
  </si>
  <si>
    <t>08 01 442</t>
  </si>
  <si>
    <t>Прочие безвозмездные поступления</t>
  </si>
  <si>
    <t>Прочие безвозмездные поступления в бюджеты поселений</t>
  </si>
  <si>
    <t>000 2 07 01010 00 0000 151</t>
  </si>
  <si>
    <t>020 2 07 05000 10 0000 180</t>
  </si>
  <si>
    <t>03 14 5224 802 500 310</t>
  </si>
  <si>
    <t>Организация и  содержание мест захоронения</t>
  </si>
  <si>
    <t xml:space="preserve">05 03 6000 400 500 225 </t>
  </si>
  <si>
    <t xml:space="preserve">05 03 6000 400 500 340 </t>
  </si>
  <si>
    <t xml:space="preserve">05 03 6000 500 500 211 </t>
  </si>
  <si>
    <t>05 03 6000 500 500 213</t>
  </si>
  <si>
    <t xml:space="preserve">05 02 3510500 500 </t>
  </si>
  <si>
    <t>182 1 05 03010 01 3000 110</t>
  </si>
  <si>
    <t>Расходы за счет субвенции на выполнение государственных полномочий по составлению протоколов об административных правонарушениях</t>
  </si>
  <si>
    <t>03 14 9224 802 500 226</t>
  </si>
  <si>
    <t>021 1 08 04020 01 1000 110</t>
  </si>
  <si>
    <t>021 2 02 01003 10 1000 151</t>
  </si>
  <si>
    <t>021 2 02 01102 03 0000 151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</si>
  <si>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</si>
  <si>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02 03 0013 600 500 212</t>
  </si>
  <si>
    <t xml:space="preserve">05 03 6000 500 500 225 </t>
  </si>
  <si>
    <t>Услугги по содержанию имущества (340)</t>
  </si>
  <si>
    <t xml:space="preserve">05 03 6000 500 500 340 </t>
  </si>
  <si>
    <t>Возврат остатков субсидий  и субвенций из муниципальных районов</t>
  </si>
  <si>
    <t>021 1 19 05000 10 0000 151</t>
  </si>
  <si>
    <t>021 3 02 01050 10 0000 130</t>
  </si>
  <si>
    <t>021 1 17 05050 10 0000 180</t>
  </si>
  <si>
    <t>021 1 11 05000 00 0000 120</t>
  </si>
  <si>
    <t>021 1 11 00000 00 0000 000</t>
  </si>
  <si>
    <t>Обеспечение проведение выборов и референдумов</t>
  </si>
  <si>
    <t>01 07</t>
  </si>
  <si>
    <t>05 03 6000 200 500 226</t>
  </si>
  <si>
    <t xml:space="preserve">Пенсионное обеспечение </t>
  </si>
  <si>
    <t>10 01</t>
  </si>
  <si>
    <t>Резервный фонд</t>
  </si>
  <si>
    <t>Прочие безвозмездные поступления в бюджеты поселений от бюджетов муниципальных районов</t>
  </si>
  <si>
    <t>021 2 02 09054 10 0000 151</t>
  </si>
  <si>
    <t>Пенсии, пособия, выплачиваемые организациями сектора государственного управления  (263 )</t>
  </si>
  <si>
    <t>Социальное обеспечение (260)</t>
  </si>
  <si>
    <t>05 02 3510500 500 340</t>
  </si>
  <si>
    <t>05 03 6000 100 500 211</t>
  </si>
  <si>
    <t>05 03 6000 100 500 212</t>
  </si>
  <si>
    <t>05 03 6000 100 500 213</t>
  </si>
  <si>
    <t xml:space="preserve">01 04 0020 462 500  </t>
  </si>
  <si>
    <t>01 04 0020 462 500</t>
  </si>
  <si>
    <t>01 04 0020 462 500  210</t>
  </si>
  <si>
    <t>01 04 0020 462 500  213</t>
  </si>
  <si>
    <t xml:space="preserve">03 10 9227 </t>
  </si>
  <si>
    <t>05 03 6000 500 006 225</t>
  </si>
  <si>
    <t xml:space="preserve">Безопасность дорожного движения </t>
  </si>
  <si>
    <t>08 01 522 0442 001</t>
  </si>
  <si>
    <t>08 01 922 0442 001</t>
  </si>
  <si>
    <t>08 01 922 0442 001 300</t>
  </si>
  <si>
    <r>
      <t xml:space="preserve">Целевая программа  "культура  красноярья"    </t>
    </r>
    <r>
      <rPr>
        <sz val="8"/>
        <rFont val="Arial Cyr"/>
        <charset val="204"/>
      </rPr>
      <t>в том числе:</t>
    </r>
  </si>
  <si>
    <t>Прочие мероприятиия в области здравоохранения</t>
  </si>
  <si>
    <t>01 11</t>
  </si>
  <si>
    <t>Аккорицидная обработка</t>
  </si>
  <si>
    <t xml:space="preserve">Пенсии </t>
  </si>
  <si>
    <t>Спорт</t>
  </si>
  <si>
    <t>03 10</t>
  </si>
  <si>
    <t>04216825000</t>
  </si>
  <si>
    <t>04092424</t>
  </si>
  <si>
    <t>01 04 0020 461 500</t>
  </si>
  <si>
    <t>01 04 0020 461 500  210</t>
  </si>
  <si>
    <t>Расходы на содержание центрального аппарата иных органов, за исключением расходов по оплате труда</t>
  </si>
  <si>
    <t>Расходы на оплату труда лиц, замещающих должности муниципальной службы</t>
  </si>
  <si>
    <t>Расходы на оплату труда лиц, оплата которым производится на основе Единой тарифной сетки по оплате труда работников бюджетной сферы, и лиц, замещающих должности , не являющиеся должностями муниципальной службы</t>
  </si>
  <si>
    <t xml:space="preserve"> перечисление другим бюджетам бюджетной системы РФ  (251)</t>
  </si>
  <si>
    <t>Иные межбюджетные трансферты</t>
  </si>
  <si>
    <t>01 04 8650 000 500</t>
  </si>
  <si>
    <t>01 04 8750 000 500  210</t>
  </si>
  <si>
    <t>01 04 8750 000 500 211</t>
  </si>
  <si>
    <t>01 04 8750 000 500  213</t>
  </si>
  <si>
    <t>01 04 8760 000 500  210</t>
  </si>
  <si>
    <t>01 04 8760 000 500  213</t>
  </si>
  <si>
    <t>01 04 8760 000 500</t>
  </si>
  <si>
    <t>01 04 8760 000 500 211</t>
  </si>
  <si>
    <t>05 03 5225 106 500 220</t>
  </si>
  <si>
    <t>05 03 9225 106 500 220</t>
  </si>
  <si>
    <t>08 01 8760 000 001  213</t>
  </si>
  <si>
    <t>,</t>
  </si>
  <si>
    <t>=</t>
  </si>
  <si>
    <t>Расходы за счет МБ</t>
  </si>
  <si>
    <t>182 1 05 03020 01 1000 110</t>
  </si>
  <si>
    <t>01 04 8670 000 500</t>
  </si>
  <si>
    <t>01 04 8670 000 500  210</t>
  </si>
  <si>
    <t>01 04 8670 000 500 211</t>
  </si>
  <si>
    <t>01 04 8670 000 500  213</t>
  </si>
  <si>
    <t>08 01 8670 000 001  213</t>
  </si>
  <si>
    <t>05 03 5225 031 500 225</t>
  </si>
  <si>
    <t>009 1 14 06013 100021 430</t>
  </si>
  <si>
    <t xml:space="preserve"> 08 01 440 9500 001 211</t>
  </si>
  <si>
    <t>08 01 442 9500 001  211</t>
  </si>
  <si>
    <t>Остаток на конец месяца на лиц. счете 71193ЯК0031</t>
  </si>
  <si>
    <t>009 1 11 05013 10 0021 120</t>
  </si>
  <si>
    <t>Т.Ф. Вербовская</t>
  </si>
  <si>
    <t>182 1 01 02030 01 1000 110</t>
  </si>
  <si>
    <t>009 1 11 05013 10 0013 120</t>
  </si>
  <si>
    <t>05 03 0013 600 500</t>
  </si>
  <si>
    <t xml:space="preserve">04 09   </t>
  </si>
  <si>
    <t>Дорожное хозяйство (дорожные фонды)</t>
  </si>
  <si>
    <t>08 01 8600 000 019</t>
  </si>
  <si>
    <t>182 101 02010 01 4000 110</t>
  </si>
  <si>
    <t>182 1 01 02020 01 1000 110</t>
  </si>
  <si>
    <t>05 02 351 0500 500 222</t>
  </si>
  <si>
    <t>05 02 351 0500 500  223</t>
  </si>
  <si>
    <t>05 02 351 0500 500 225</t>
  </si>
  <si>
    <t>05 02 351 0500 500 310</t>
  </si>
  <si>
    <t>05 03 522 5106 500 225</t>
  </si>
  <si>
    <t>05 03 522 5106 500 310</t>
  </si>
  <si>
    <t>05 03 522 5106 500 340</t>
  </si>
  <si>
    <t>05 03 522 5107 500 220</t>
  </si>
  <si>
    <t>05 03 522 5107 500 225</t>
  </si>
  <si>
    <t>08 01 522 0442 019 241</t>
  </si>
  <si>
    <t>08 01 922 0442 019 241</t>
  </si>
  <si>
    <t>08 01 522 0442 019 240</t>
  </si>
  <si>
    <t>11 01 512 9700 500</t>
  </si>
  <si>
    <t>11 01 512 9700 500 200</t>
  </si>
  <si>
    <t>01 02 865 0000 500</t>
  </si>
  <si>
    <t>01 02 865 0000 500  210</t>
  </si>
  <si>
    <t>01 02 865 0000 500 211</t>
  </si>
  <si>
    <t>01 02 8650000 500  213</t>
  </si>
  <si>
    <t>01 02 877 0000 500</t>
  </si>
  <si>
    <t>01 02 877 0000 500  210</t>
  </si>
  <si>
    <t>01 02 877 0000 500 211</t>
  </si>
  <si>
    <t>01 02 877 0000 500  213</t>
  </si>
  <si>
    <t>08 01 860 0000 019</t>
  </si>
  <si>
    <t>08 01 861 0000 019</t>
  </si>
  <si>
    <t>182 1 01 02040 01 1000 110</t>
  </si>
  <si>
    <t>01 04 5225 100 500</t>
  </si>
  <si>
    <t>01 04 5225 102 500 300</t>
  </si>
  <si>
    <t>01 04 5225 102 500 310</t>
  </si>
  <si>
    <t xml:space="preserve">05 00 </t>
  </si>
  <si>
    <t xml:space="preserve">04 00   </t>
  </si>
  <si>
    <t xml:space="preserve">03 00 </t>
  </si>
  <si>
    <t xml:space="preserve">02 </t>
  </si>
  <si>
    <t xml:space="preserve">01 02   </t>
  </si>
  <si>
    <t xml:space="preserve">05 03 6000 500 </t>
  </si>
  <si>
    <t>05 03 6000 400</t>
  </si>
  <si>
    <t xml:space="preserve">05 03 6000 500 500 226 </t>
  </si>
  <si>
    <t>05 03 7954 800 500</t>
  </si>
  <si>
    <t>05 03 9225 107 500 225</t>
  </si>
  <si>
    <t>05 03 9225 106 500 340</t>
  </si>
  <si>
    <t>11 01 5129 700 500 290</t>
  </si>
  <si>
    <t xml:space="preserve">08 01 8610 000 019 </t>
  </si>
  <si>
    <t>08 01 4429 501 019  241</t>
  </si>
  <si>
    <t>08 01 4429 501 019 240</t>
  </si>
  <si>
    <t>08 01 4429 501 019 200</t>
  </si>
  <si>
    <t>08 01 4429 501 019</t>
  </si>
  <si>
    <t>04 05</t>
  </si>
  <si>
    <t xml:space="preserve">04 09 </t>
  </si>
  <si>
    <t>Сельское хозяйство и рыболовство</t>
  </si>
  <si>
    <t>Национальная экономика</t>
  </si>
  <si>
    <t>04 05 922 2031 500 225</t>
  </si>
  <si>
    <t>04 05 921 0274 500 226</t>
  </si>
  <si>
    <t>182 101 02010 01 3000 110</t>
  </si>
  <si>
    <t>05 03 7954 800 500 226</t>
  </si>
  <si>
    <t>08 01 8650 000 001  210</t>
  </si>
  <si>
    <t>08 01 8650 000 019  241</t>
  </si>
  <si>
    <t>08 01 865 0000 019 241</t>
  </si>
  <si>
    <t>10 03 795 800 005</t>
  </si>
  <si>
    <t>10 03 795 800 005 200</t>
  </si>
  <si>
    <t>10 03 795 800 005  241</t>
  </si>
  <si>
    <t>10 03 795 800 005 241</t>
  </si>
  <si>
    <t>08 01 520 1502 019 241</t>
  </si>
  <si>
    <t>08 01 8620 000 019 241</t>
  </si>
  <si>
    <t>08 01 8620 000 019  241</t>
  </si>
  <si>
    <t>08 01 862 0000 019 241</t>
  </si>
  <si>
    <t xml:space="preserve">08 01 8620 000 019  </t>
  </si>
  <si>
    <t>1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</si>
  <si>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</si>
  <si>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</si>
  <si>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</si>
  <si>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</si>
  <si>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</si>
  <si>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</si>
  <si>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100 1 03 02 230 01 0000 110</t>
  </si>
  <si>
    <t xml:space="preserve">100 1 03 02 240 01 0000 110 </t>
  </si>
  <si>
    <t>100 1 03 02 250 01 0000 110</t>
  </si>
  <si>
    <t xml:space="preserve">100 1 03 02 260 01 0000 110 </t>
  </si>
  <si>
    <t>100 1 03 00 000 00 0000 000</t>
  </si>
  <si>
    <t>100 1 03 00 000 01 0000 000</t>
  </si>
  <si>
    <t xml:space="preserve">  01 02 7618021 121 210</t>
  </si>
  <si>
    <t xml:space="preserve">01 02 7618021 121  </t>
  </si>
  <si>
    <t>01 04 7617514 244 300</t>
  </si>
  <si>
    <t>01 04 7618021 121 212</t>
  </si>
  <si>
    <t>01 04 7618021 244 290</t>
  </si>
  <si>
    <t>01 04 7618021 244 300</t>
  </si>
  <si>
    <t>01 11 7618112 870 220</t>
  </si>
  <si>
    <t>01 11 7618112 870 200</t>
  </si>
  <si>
    <t>02 03 7615118 121</t>
  </si>
  <si>
    <t xml:space="preserve">02 03 7615118 </t>
  </si>
  <si>
    <t>02 03 7615118 244  222</t>
  </si>
  <si>
    <t>02 03 7615118 244 300</t>
  </si>
  <si>
    <t>03 10 4938348 121</t>
  </si>
  <si>
    <t>03 10 4938348</t>
  </si>
  <si>
    <t>03 10 4938348 121 211</t>
  </si>
  <si>
    <t>03 10 4938348 121 213</t>
  </si>
  <si>
    <t>03 10 4938348 244  220</t>
  </si>
  <si>
    <t>БЛАГОУСТРОЙСТВО</t>
  </si>
  <si>
    <t>05 03 4918340 244 222</t>
  </si>
  <si>
    <t>05 03 4918340 244 226</t>
  </si>
  <si>
    <t>05 03 4918340 244 300</t>
  </si>
  <si>
    <t>08 01 5098061 611</t>
  </si>
  <si>
    <t>08 01 5098061 611 241</t>
  </si>
  <si>
    <t>Субсидии на выполнение муниципального задания                                                       -241</t>
  </si>
  <si>
    <t xml:space="preserve">09 09 </t>
  </si>
  <si>
    <t>09 09 4937555</t>
  </si>
  <si>
    <t>101 1 03 02 230 01 1000 110</t>
  </si>
  <si>
    <t xml:space="preserve">101 1 03 02 240 01 1000 110 </t>
  </si>
  <si>
    <t>101 1 03 02 250 01 1000 110</t>
  </si>
  <si>
    <t xml:space="preserve">101 1 03 02 260 01 1000 110 </t>
  </si>
  <si>
    <t>04 09 4929508 244 225</t>
  </si>
  <si>
    <t>04 09 4927508 244 225</t>
  </si>
  <si>
    <t>01 04 7618027 121</t>
  </si>
  <si>
    <t>01 04 7618027 121  210</t>
  </si>
  <si>
    <t>01 04 7618029 540 251</t>
  </si>
  <si>
    <t>01 04 7618029 540 200</t>
  </si>
  <si>
    <t>01 04 7618029 540</t>
  </si>
  <si>
    <t>08 01 5021021 611 241</t>
  </si>
  <si>
    <t>08 01 5021021 611</t>
  </si>
  <si>
    <t xml:space="preserve">08 01 </t>
  </si>
  <si>
    <t>05 03 4918340 244 290</t>
  </si>
  <si>
    <t>01 04 7618021 122 222</t>
  </si>
  <si>
    <t>01 04 7618021 122  226</t>
  </si>
  <si>
    <t>08 01 4939423 612  241</t>
  </si>
  <si>
    <t>08 01 4937423 612  241</t>
  </si>
  <si>
    <t>Субсидии на иные цели</t>
  </si>
  <si>
    <t xml:space="preserve">01 04 </t>
  </si>
  <si>
    <t>03 10 4938348 244 222</t>
  </si>
  <si>
    <t>182 1 06 01030 10 2100 110</t>
  </si>
  <si>
    <t>182 1 06 06033 10 1000 110</t>
  </si>
  <si>
    <t>182 1 06 06033 10 2100 110</t>
  </si>
  <si>
    <t>182 1 06 06043 10 1000 110</t>
  </si>
  <si>
    <t>182 1 06 06043 10 2100 110</t>
  </si>
  <si>
    <t>182 1 06 06043 10 4000 110</t>
  </si>
  <si>
    <r>
  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   </t>
    </r>
    <r>
      <rPr>
        <sz val="8"/>
        <rFont val="Arial Cyr"/>
        <charset val="204"/>
      </rPr>
      <t>в том числе:</t>
    </r>
  </si>
  <si>
    <t>04 09 4927594 244 225</t>
  </si>
  <si>
    <t>04 09 4929594 244 225</t>
  </si>
  <si>
    <t>182 101 02010 01 2100 110</t>
  </si>
  <si>
    <t>182 1 05 03010 01 2100 110</t>
  </si>
  <si>
    <t>Содержание площадки ТБО</t>
  </si>
  <si>
    <t>05 03 4918493</t>
  </si>
  <si>
    <t>05 03 4918493 244 225</t>
  </si>
  <si>
    <t>01 07 7618777</t>
  </si>
  <si>
    <t>Прочие неналоговые доходы бюджетов поселений</t>
  </si>
  <si>
    <t>021 2 08 05000 10 0000 180</t>
  </si>
  <si>
    <t>Перечисления из бюджетов  поселений  (в бюджеты  поселений)  для  осу-ществления возврата  (зачета)  излишне  уплаченных   или излишне  взыс-канных  сумм  налогов, сборов и иных платежей,  а  также  сумм  процентов      за       несвоевременное   осуществление   такого    возврата    и  процентов,   начисленных   на   излишне   взысканные суммы</t>
  </si>
  <si>
    <t>Функционорование органов в сфере национальной безопасности, правоохранительной деятельности и  обороны</t>
  </si>
  <si>
    <t xml:space="preserve">                                       (подпись)                            (расшифровка подписи)</t>
  </si>
  <si>
    <r>
      <t xml:space="preserve">Главный бухгалтер ________________               </t>
    </r>
    <r>
      <rPr>
        <b/>
        <u/>
        <sz val="10"/>
        <rFont val="Arial Cyr"/>
        <charset val="204"/>
      </rPr>
      <t>И.А. Лямин</t>
    </r>
  </si>
  <si>
    <t>01 07 76108777 880  290</t>
  </si>
  <si>
    <t>01 07 76108777 880  225</t>
  </si>
  <si>
    <t>01 02 7610080210 129</t>
  </si>
  <si>
    <t>01 02 7610080210 121</t>
  </si>
  <si>
    <t>01 04 7610080210 121</t>
  </si>
  <si>
    <t>01 04 7610080210 129</t>
  </si>
  <si>
    <t>01 04 7610080210 122</t>
  </si>
  <si>
    <t>01 04 7610080210 244</t>
  </si>
  <si>
    <t>01 04 7610080210 853</t>
  </si>
  <si>
    <t xml:space="preserve">01 04 7610080270 121 </t>
  </si>
  <si>
    <t>01 04 7610080270 121</t>
  </si>
  <si>
    <t>01 04 7610080270 129</t>
  </si>
  <si>
    <t>01 04 7610075140</t>
  </si>
  <si>
    <t>01 04 7610075140 244</t>
  </si>
  <si>
    <t>01 11 7610081120 870</t>
  </si>
  <si>
    <t>02 03 7610051180 121</t>
  </si>
  <si>
    <t>02 03 7610051180 129</t>
  </si>
  <si>
    <t>02 03 7610051180 244</t>
  </si>
  <si>
    <t>03 10 4930083480 244</t>
  </si>
  <si>
    <t>04 09 4920083420 244</t>
  </si>
  <si>
    <t>05 03 4910083400 244</t>
  </si>
  <si>
    <t>08 01 5090080610</t>
  </si>
  <si>
    <t xml:space="preserve"> 08 01 5090080610 611</t>
  </si>
  <si>
    <t>09 09 4930075550 244</t>
  </si>
  <si>
    <t>09 09 4930095550 244</t>
  </si>
  <si>
    <t>021 1 17 01050 10 0000 180</t>
  </si>
  <si>
    <t>05 03 4910084930 244</t>
  </si>
  <si>
    <t>01 04 7620010210 121</t>
  </si>
  <si>
    <t>01 04 7620010210 129</t>
  </si>
  <si>
    <t>03 10 4930074120 244</t>
  </si>
  <si>
    <t>03 10 4930094120 244</t>
  </si>
  <si>
    <t>увеличение стоимости основных средств (310)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</si>
  <si>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</si>
  <si>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021 1 16 51040 02 0000 140</t>
  </si>
  <si>
    <t>182 1 01 02020 01 2100 110</t>
  </si>
  <si>
    <t>182 1 01 02030 01 2100 110</t>
  </si>
  <si>
    <t>04 09 4920075080 244</t>
  </si>
  <si>
    <t>04 09 4920095080 244</t>
  </si>
  <si>
    <t>021 2 02 15001 10 1000 151</t>
  </si>
  <si>
    <t>021 2 02 35118 10 0000 151</t>
  </si>
  <si>
    <t>021 2 02 49999 10 1000 151</t>
  </si>
  <si>
    <t>021 2 02 40014 10  0000 151</t>
  </si>
  <si>
    <t>182 1 01 02030 01 3000 110</t>
  </si>
  <si>
    <t>182 1 06 06033 10 3000 110</t>
  </si>
  <si>
    <t>увеличение стоимости материальных запасов (340)</t>
  </si>
  <si>
    <t>03 14 4930084750 244</t>
  </si>
  <si>
    <t>182 1 01 02020 01 3000 110</t>
  </si>
  <si>
    <t>05 03 4910077410 244</t>
  </si>
  <si>
    <t>05 03 4910097410 244</t>
  </si>
  <si>
    <t>05 03 4910077490 244</t>
  </si>
  <si>
    <t>05 03 4910097490 244</t>
  </si>
  <si>
    <t>05 03 4910083580 244</t>
  </si>
  <si>
    <t>октября</t>
  </si>
  <si>
    <t>Транспортные услуги (222)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</si>
</sst>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47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9"/>
      <name val="Arial Cyr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b/>
      <sz val="8"/>
      <name val="Arial Cyr"/>
      <charset val="204"/>
    </font>
    <font>
      <u/>
      <sz val="10"/>
      <name val="Arial Cyr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b/>
      <sz val="9"/>
      <name val="Arial Cyr"/>
      <charset val="204"/>
    </font>
    <font>
      <b/>
      <sz val="9"/>
      <color indexed="8"/>
      <name val="Times New Roman"/>
      <family val="1"/>
    </font>
    <font>
      <sz val="9"/>
      <name val="Arial Cyr"/>
      <charset val="204"/>
    </font>
    <font>
      <sz val="10"/>
      <name val="Arial Cyr"/>
      <charset val="204"/>
    </font>
    <font>
      <b/>
      <u/>
      <sz val="10"/>
      <name val="Arial Cyr"/>
      <charset val="204"/>
    </font>
    <font>
      <i/>
      <sz val="8"/>
      <name val="Arial Cyr"/>
      <family val="2"/>
      <charset val="204"/>
    </font>
    <font>
      <i/>
      <sz val="8"/>
      <name val="Arial CYR"/>
      <charset val="204"/>
    </font>
    <font>
      <b/>
      <sz val="9"/>
      <name val="Arial"/>
      <family val="2"/>
      <charset val="204"/>
    </font>
    <font>
      <sz val="8"/>
      <color indexed="43"/>
      <name val="Arial Cyr"/>
      <family val="2"/>
      <charset val="204"/>
    </font>
    <font>
      <sz val="8"/>
      <color indexed="44"/>
      <name val="Arial Cyr"/>
      <charset val="204"/>
    </font>
    <font>
      <sz val="10"/>
      <color indexed="44"/>
      <name val="Arial Cyr"/>
      <charset val="204"/>
    </font>
    <font>
      <b/>
      <sz val="11"/>
      <color indexed="14"/>
      <name val="Arial Cyr"/>
      <family val="2"/>
      <charset val="204"/>
    </font>
    <font>
      <sz val="10"/>
      <color indexed="14"/>
      <name val="Arial Cyr"/>
      <family val="2"/>
      <charset val="204"/>
    </font>
    <font>
      <sz val="8"/>
      <color indexed="14"/>
      <name val="Arial Cyr"/>
      <family val="2"/>
      <charset val="204"/>
    </font>
    <font>
      <b/>
      <sz val="10"/>
      <color indexed="14"/>
      <name val="Arial Cyr"/>
      <family val="2"/>
      <charset val="204"/>
    </font>
    <font>
      <b/>
      <sz val="8"/>
      <color indexed="14"/>
      <name val="Arial Cyr"/>
      <family val="2"/>
      <charset val="204"/>
    </font>
    <font>
      <i/>
      <sz val="10"/>
      <color indexed="14"/>
      <name val="Arial Cyr"/>
      <family val="2"/>
      <charset val="204"/>
    </font>
    <font>
      <sz val="10"/>
      <color indexed="14"/>
      <name val="Arial Cyr"/>
      <charset val="204"/>
    </font>
    <font>
      <sz val="10"/>
      <name val="Arial Cyr"/>
      <charset val="204"/>
    </font>
    <font>
      <sz val="6"/>
      <name val="Arial Cyr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color indexed="15"/>
      <name val="Arial Cyr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33">
    <xf numFmtId="0" fontId="0" fillId="0" borderId="0" xfId="0"/>
    <xf numFmtId="0" fontId="11" fillId="0" borderId="1" xfId="0" quotePrefix="1" applyFont="1" applyFill="1" applyBorder="1" applyAlignment="1">
      <alignment horizontal="left" vertical="top" wrapText="1"/>
    </xf>
    <xf numFmtId="2" fontId="4" fillId="0" borderId="2" xfId="0" applyNumberFormat="1" applyFont="1" applyFill="1" applyBorder="1" applyAlignment="1">
      <alignment horizontal="center"/>
    </xf>
    <xf numFmtId="4" fontId="17" fillId="0" borderId="3" xfId="0" applyNumberFormat="1" applyFont="1" applyFill="1" applyBorder="1" applyAlignment="1">
      <alignment horizontal="right" vertical="top"/>
    </xf>
    <xf numFmtId="4" fontId="16" fillId="0" borderId="3" xfId="0" applyNumberFormat="1" applyFont="1" applyFill="1" applyBorder="1" applyAlignment="1">
      <alignment horizontal="right" vertical="top"/>
    </xf>
    <xf numFmtId="2" fontId="6" fillId="0" borderId="0" xfId="0" applyNumberFormat="1" applyFont="1" applyFill="1" applyAlignment="1">
      <alignment horizontal="centerContinuous"/>
    </xf>
    <xf numFmtId="2" fontId="8" fillId="0" borderId="0" xfId="0" applyNumberFormat="1" applyFont="1" applyFill="1" applyAlignment="1">
      <alignment horizontal="centerContinuous"/>
    </xf>
    <xf numFmtId="2" fontId="9" fillId="0" borderId="0" xfId="0" applyNumberFormat="1" applyFont="1" applyFill="1" applyAlignment="1">
      <alignment horizontal="centerContinuous"/>
    </xf>
    <xf numFmtId="4" fontId="6" fillId="0" borderId="0" xfId="0" applyNumberFormat="1" applyFont="1" applyFill="1" applyAlignment="1">
      <alignment horizontal="right"/>
    </xf>
    <xf numFmtId="4" fontId="4" fillId="0" borderId="4" xfId="0" applyNumberFormat="1" applyFont="1" applyFill="1" applyBorder="1" applyAlignment="1">
      <alignment horizontal="right"/>
    </xf>
    <xf numFmtId="2" fontId="0" fillId="0" borderId="0" xfId="0" applyNumberFormat="1" applyFill="1"/>
    <xf numFmtId="2" fontId="6" fillId="0" borderId="0" xfId="0" applyNumberFormat="1" applyFont="1" applyFill="1"/>
    <xf numFmtId="4" fontId="4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left"/>
    </xf>
    <xf numFmtId="2" fontId="0" fillId="0" borderId="0" xfId="0" applyNumberFormat="1" applyFill="1" applyAlignment="1">
      <alignment horizontal="left"/>
    </xf>
    <xf numFmtId="2" fontId="8" fillId="0" borderId="0" xfId="0" applyNumberFormat="1" applyFont="1" applyFill="1" applyBorder="1" applyAlignment="1"/>
    <xf numFmtId="4" fontId="4" fillId="0" borderId="0" xfId="0" applyNumberFormat="1" applyFont="1" applyFill="1" applyBorder="1" applyAlignment="1">
      <alignment horizontal="right"/>
    </xf>
    <xf numFmtId="2" fontId="0" fillId="0" borderId="5" xfId="0" applyNumberFormat="1" applyFill="1" applyBorder="1" applyAlignment="1">
      <alignment horizontal="left"/>
    </xf>
    <xf numFmtId="2" fontId="0" fillId="0" borderId="5" xfId="0" applyNumberFormat="1" applyFill="1" applyBorder="1" applyAlignment="1"/>
    <xf numFmtId="4" fontId="0" fillId="0" borderId="5" xfId="0" applyNumberFormat="1" applyFill="1" applyBorder="1" applyAlignment="1">
      <alignment horizontal="right"/>
    </xf>
    <xf numFmtId="2" fontId="4" fillId="0" borderId="6" xfId="0" applyNumberFormat="1" applyFont="1" applyFill="1" applyBorder="1" applyAlignment="1">
      <alignment horizontal="left"/>
    </xf>
    <xf numFmtId="2" fontId="4" fillId="0" borderId="6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8" xfId="0" applyNumberFormat="1" applyFont="1" applyFill="1" applyBorder="1" applyAlignment="1">
      <alignment horizontal="right" vertical="top"/>
    </xf>
    <xf numFmtId="4" fontId="4" fillId="0" borderId="8" xfId="0" applyNumberFormat="1" applyFont="1" applyFill="1" applyBorder="1" applyAlignment="1">
      <alignment horizontal="right" vertical="center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3" xfId="0" applyNumberFormat="1" applyFont="1" applyFill="1" applyBorder="1" applyAlignment="1">
      <alignment horizontal="right" vertical="center"/>
    </xf>
    <xf numFmtId="4" fontId="4" fillId="0" borderId="3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 vertical="center"/>
    </xf>
    <xf numFmtId="4" fontId="4" fillId="0" borderId="6" xfId="0" applyNumberFormat="1" applyFont="1" applyFill="1" applyBorder="1" applyAlignment="1">
      <alignment horizontal="right" vertical="center"/>
    </xf>
    <xf numFmtId="2" fontId="5" fillId="0" borderId="12" xfId="0" applyNumberFormat="1" applyFont="1" applyFill="1" applyBorder="1" applyAlignment="1">
      <alignment horizontal="center" wrapText="1"/>
    </xf>
    <xf numFmtId="2" fontId="5" fillId="0" borderId="13" xfId="0" applyNumberFormat="1" applyFont="1" applyFill="1" applyBorder="1" applyAlignment="1">
      <alignment horizontal="center" wrapText="1"/>
    </xf>
    <xf numFmtId="4" fontId="18" fillId="0" borderId="14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left" wrapText="1" indent="2"/>
    </xf>
    <xf numFmtId="2" fontId="5" fillId="0" borderId="16" xfId="0" applyNumberFormat="1" applyFont="1" applyFill="1" applyBorder="1" applyAlignment="1">
      <alignment horizontal="center" wrapText="1"/>
    </xf>
    <xf numFmtId="2" fontId="5" fillId="0" borderId="9" xfId="0" applyNumberFormat="1" applyFont="1" applyFill="1" applyBorder="1" applyAlignment="1">
      <alignment horizontal="center" wrapText="1"/>
    </xf>
    <xf numFmtId="4" fontId="4" fillId="0" borderId="17" xfId="0" applyNumberFormat="1" applyFont="1" applyFill="1" applyBorder="1" applyAlignment="1">
      <alignment horizontal="right"/>
    </xf>
    <xf numFmtId="4" fontId="4" fillId="0" borderId="2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2" fontId="1" fillId="0" borderId="0" xfId="0" applyNumberFormat="1" applyFont="1" applyFill="1"/>
    <xf numFmtId="2" fontId="20" fillId="0" borderId="16" xfId="0" applyNumberFormat="1" applyFont="1" applyFill="1" applyBorder="1" applyAlignment="1">
      <alignment horizontal="left" wrapText="1"/>
    </xf>
    <xf numFmtId="2" fontId="11" fillId="0" borderId="19" xfId="0" quotePrefix="1" applyNumberFormat="1" applyFont="1" applyFill="1" applyBorder="1" applyAlignment="1">
      <alignment horizontal="left" vertical="top" wrapText="1"/>
    </xf>
    <xf numFmtId="2" fontId="5" fillId="0" borderId="16" xfId="0" applyNumberFormat="1" applyFont="1" applyFill="1" applyBorder="1" applyAlignment="1">
      <alignment horizontal="left" wrapText="1"/>
    </xf>
    <xf numFmtId="2" fontId="11" fillId="0" borderId="2" xfId="0" applyNumberFormat="1" applyFont="1" applyFill="1" applyBorder="1" applyAlignment="1">
      <alignment horizontal="right" vertical="top" wrapText="1"/>
    </xf>
    <xf numFmtId="4" fontId="14" fillId="0" borderId="17" xfId="0" applyNumberFormat="1" applyFont="1" applyFill="1" applyBorder="1" applyAlignment="1">
      <alignment horizontal="right" vertical="top"/>
    </xf>
    <xf numFmtId="4" fontId="14" fillId="0" borderId="2" xfId="0" applyNumberFormat="1" applyFont="1" applyFill="1" applyBorder="1" applyAlignment="1">
      <alignment horizontal="right" vertical="top"/>
    </xf>
    <xf numFmtId="2" fontId="11" fillId="0" borderId="19" xfId="0" applyNumberFormat="1" applyFont="1" applyFill="1" applyBorder="1" applyAlignment="1">
      <alignment horizontal="left" vertical="top" wrapText="1"/>
    </xf>
    <xf numFmtId="4" fontId="14" fillId="0" borderId="9" xfId="0" applyNumberFormat="1" applyFont="1" applyFill="1" applyBorder="1" applyAlignment="1">
      <alignment horizontal="right" vertical="top"/>
    </xf>
    <xf numFmtId="2" fontId="11" fillId="0" borderId="1" xfId="0" applyNumberFormat="1" applyFont="1" applyFill="1" applyBorder="1" applyAlignment="1">
      <alignment horizontal="left" vertical="top" wrapText="1"/>
    </xf>
    <xf numFmtId="2" fontId="5" fillId="0" borderId="15" xfId="0" applyNumberFormat="1" applyFont="1" applyFill="1" applyBorder="1" applyAlignment="1">
      <alignment horizontal="left" wrapText="1"/>
    </xf>
    <xf numFmtId="2" fontId="5" fillId="0" borderId="20" xfId="0" applyNumberFormat="1" applyFont="1" applyFill="1" applyBorder="1" applyAlignment="1">
      <alignment horizontal="left" wrapText="1"/>
    </xf>
    <xf numFmtId="2" fontId="4" fillId="0" borderId="14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right"/>
    </xf>
    <xf numFmtId="49" fontId="12" fillId="0" borderId="19" xfId="0" quotePrefix="1" applyNumberFormat="1" applyFont="1" applyFill="1" applyBorder="1" applyAlignment="1">
      <alignment horizontal="left" vertical="top" wrapText="1"/>
    </xf>
    <xf numFmtId="2" fontId="5" fillId="0" borderId="21" xfId="0" applyNumberFormat="1" applyFont="1" applyFill="1" applyBorder="1" applyAlignment="1">
      <alignment horizontal="left" wrapText="1"/>
    </xf>
    <xf numFmtId="2" fontId="4" fillId="0" borderId="4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 horizontal="right"/>
    </xf>
    <xf numFmtId="2" fontId="0" fillId="0" borderId="6" xfId="0" applyNumberFormat="1" applyFill="1" applyBorder="1" applyAlignment="1">
      <alignment horizontal="left"/>
    </xf>
    <xf numFmtId="2" fontId="5" fillId="0" borderId="22" xfId="0" applyNumberFormat="1" applyFont="1" applyFill="1" applyBorder="1" applyAlignment="1">
      <alignment horizontal="left" wrapText="1"/>
    </xf>
    <xf numFmtId="4" fontId="4" fillId="0" borderId="23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left" wrapText="1"/>
    </xf>
    <xf numFmtId="2" fontId="5" fillId="0" borderId="20" xfId="0" applyNumberFormat="1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horizontal="center" wrapText="1"/>
    </xf>
    <xf numFmtId="4" fontId="4" fillId="0" borderId="6" xfId="0" applyNumberFormat="1" applyFont="1" applyFill="1" applyBorder="1" applyAlignment="1">
      <alignment horizontal="right"/>
    </xf>
    <xf numFmtId="4" fontId="4" fillId="0" borderId="7" xfId="0" applyNumberFormat="1" applyFont="1" applyFill="1" applyBorder="1" applyAlignment="1">
      <alignment horizontal="right"/>
    </xf>
    <xf numFmtId="4" fontId="4" fillId="0" borderId="24" xfId="0" applyNumberFormat="1" applyFont="1" applyFill="1" applyBorder="1" applyAlignment="1">
      <alignment horizontal="right"/>
    </xf>
    <xf numFmtId="2" fontId="5" fillId="0" borderId="25" xfId="0" applyNumberFormat="1" applyFont="1" applyFill="1" applyBorder="1" applyAlignment="1">
      <alignment horizontal="center" wrapText="1"/>
    </xf>
    <xf numFmtId="2" fontId="4" fillId="0" borderId="17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left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9" xfId="0" applyNumberFormat="1" applyFont="1" applyFill="1" applyBorder="1" applyAlignment="1">
      <alignment horizontal="right"/>
    </xf>
    <xf numFmtId="2" fontId="5" fillId="0" borderId="27" xfId="0" applyNumberFormat="1" applyFont="1" applyFill="1" applyBorder="1" applyAlignment="1">
      <alignment horizontal="left" wrapText="1"/>
    </xf>
    <xf numFmtId="2" fontId="5" fillId="0" borderId="21" xfId="0" applyNumberFormat="1" applyFont="1" applyFill="1" applyBorder="1" applyAlignment="1">
      <alignment horizontal="center" wrapText="1"/>
    </xf>
    <xf numFmtId="4" fontId="4" fillId="0" borderId="28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center" wrapText="1"/>
    </xf>
    <xf numFmtId="2" fontId="5" fillId="0" borderId="5" xfId="0" applyNumberFormat="1" applyFont="1" applyFill="1" applyBorder="1" applyAlignment="1">
      <alignment horizontal="left" wrapText="1"/>
    </xf>
    <xf numFmtId="2" fontId="5" fillId="0" borderId="5" xfId="0" applyNumberFormat="1" applyFont="1" applyFill="1" applyBorder="1" applyAlignment="1">
      <alignment horizontal="center" wrapText="1"/>
    </xf>
    <xf numFmtId="2" fontId="4" fillId="0" borderId="5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center"/>
    </xf>
    <xf numFmtId="2" fontId="4" fillId="0" borderId="11" xfId="0" applyNumberFormat="1" applyFont="1" applyFill="1" applyBorder="1" applyAlignment="1">
      <alignment horizontal="center"/>
    </xf>
    <xf numFmtId="2" fontId="4" fillId="0" borderId="28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left" wrapText="1"/>
    </xf>
    <xf numFmtId="2" fontId="4" fillId="0" borderId="0" xfId="0" applyNumberFormat="1" applyFont="1" applyFill="1" applyBorder="1" applyAlignment="1">
      <alignment horizontal="left" wrapText="1"/>
    </xf>
    <xf numFmtId="2" fontId="4" fillId="0" borderId="0" xfId="0" applyNumberFormat="1" applyFont="1" applyFill="1"/>
    <xf numFmtId="4" fontId="0" fillId="0" borderId="0" xfId="0" applyNumberForma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left"/>
    </xf>
    <xf numFmtId="1" fontId="4" fillId="0" borderId="9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/>
    </xf>
    <xf numFmtId="2" fontId="22" fillId="0" borderId="0" xfId="0" applyNumberFormat="1" applyFont="1" applyFill="1"/>
    <xf numFmtId="2" fontId="22" fillId="0" borderId="31" xfId="0" applyNumberFormat="1" applyFont="1" applyFill="1" applyBorder="1" applyAlignment="1">
      <alignment horizontal="left" wrapText="1"/>
    </xf>
    <xf numFmtId="2" fontId="22" fillId="0" borderId="12" xfId="0" applyNumberFormat="1" applyFont="1" applyFill="1" applyBorder="1" applyAlignment="1">
      <alignment horizontal="center" wrapText="1"/>
    </xf>
    <xf numFmtId="2" fontId="22" fillId="0" borderId="13" xfId="0" applyNumberFormat="1" applyFont="1" applyFill="1" applyBorder="1" applyAlignment="1">
      <alignment horizontal="center" wrapText="1"/>
    </xf>
    <xf numFmtId="4" fontId="23" fillId="0" borderId="14" xfId="0" applyNumberFormat="1" applyFont="1" applyFill="1" applyBorder="1" applyAlignment="1">
      <alignment horizontal="center"/>
    </xf>
    <xf numFmtId="2" fontId="20" fillId="0" borderId="2" xfId="0" applyNumberFormat="1" applyFont="1" applyFill="1" applyBorder="1" applyAlignment="1">
      <alignment horizontal="center"/>
    </xf>
    <xf numFmtId="4" fontId="7" fillId="0" borderId="17" xfId="0" applyNumberFormat="1" applyFont="1" applyFill="1" applyBorder="1" applyAlignment="1">
      <alignment horizontal="right"/>
    </xf>
    <xf numFmtId="49" fontId="20" fillId="0" borderId="5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" fontId="1" fillId="0" borderId="14" xfId="0" applyNumberFormat="1" applyFont="1" applyFill="1" applyBorder="1"/>
    <xf numFmtId="49" fontId="4" fillId="0" borderId="5" xfId="0" applyNumberFormat="1" applyFont="1" applyFill="1" applyBorder="1" applyAlignment="1">
      <alignment horizontal="center"/>
    </xf>
    <xf numFmtId="0" fontId="8" fillId="0" borderId="0" xfId="0" applyFont="1" applyFill="1" applyBorder="1" applyAlignment="1"/>
    <xf numFmtId="0" fontId="4" fillId="0" borderId="0" xfId="0" applyFont="1" applyFill="1" applyAlignment="1">
      <alignment horizontal="left"/>
    </xf>
    <xf numFmtId="49" fontId="4" fillId="0" borderId="0" xfId="0" applyNumberFormat="1" applyFont="1" applyFill="1"/>
    <xf numFmtId="49" fontId="4" fillId="0" borderId="0" xfId="0" applyNumberFormat="1" applyFont="1" applyFill="1" applyBorder="1" applyAlignment="1">
      <alignment horizontal="centerContinuous"/>
    </xf>
    <xf numFmtId="0" fontId="0" fillId="0" borderId="0" xfId="0" applyFill="1"/>
    <xf numFmtId="0" fontId="0" fillId="0" borderId="5" xfId="0" applyFill="1" applyBorder="1" applyAlignment="1"/>
    <xf numFmtId="49" fontId="0" fillId="0" borderId="5" xfId="0" applyNumberFormat="1" applyFill="1" applyBorder="1"/>
    <xf numFmtId="0" fontId="4" fillId="0" borderId="6" xfId="0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0" fontId="1" fillId="0" borderId="0" xfId="0" applyFont="1" applyFill="1"/>
    <xf numFmtId="0" fontId="20" fillId="0" borderId="16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4" fontId="0" fillId="0" borderId="14" xfId="0" applyNumberFormat="1" applyFill="1" applyBorder="1"/>
    <xf numFmtId="4" fontId="18" fillId="0" borderId="2" xfId="0" applyNumberFormat="1" applyFont="1" applyFill="1" applyBorder="1" applyAlignment="1">
      <alignment horizontal="center"/>
    </xf>
    <xf numFmtId="4" fontId="0" fillId="0" borderId="3" xfId="0" applyNumberFormat="1" applyFill="1" applyBorder="1"/>
    <xf numFmtId="2" fontId="28" fillId="0" borderId="0" xfId="0" applyNumberFormat="1" applyFont="1" applyFill="1" applyBorder="1" applyAlignment="1">
      <alignment horizontal="left"/>
    </xf>
    <xf numFmtId="2" fontId="21" fillId="0" borderId="0" xfId="0" applyNumberFormat="1" applyFont="1" applyFill="1" applyAlignment="1">
      <alignment horizontal="left"/>
    </xf>
    <xf numFmtId="0" fontId="10" fillId="0" borderId="34" xfId="0" applyFont="1" applyFill="1" applyBorder="1" applyAlignment="1">
      <alignment horizontal="left" vertical="top" wrapText="1"/>
    </xf>
    <xf numFmtId="4" fontId="17" fillId="0" borderId="14" xfId="0" applyNumberFormat="1" applyFont="1" applyFill="1" applyBorder="1" applyAlignment="1">
      <alignment horizontal="right" vertical="top"/>
    </xf>
    <xf numFmtId="4" fontId="20" fillId="0" borderId="18" xfId="0" applyNumberFormat="1" applyFont="1" applyFill="1" applyBorder="1" applyAlignment="1">
      <alignment horizontal="right"/>
    </xf>
    <xf numFmtId="4" fontId="18" fillId="0" borderId="14" xfId="0" applyNumberFormat="1" applyFont="1" applyFill="1" applyBorder="1" applyAlignment="1">
      <alignment horizontal="right"/>
    </xf>
    <xf numFmtId="49" fontId="4" fillId="0" borderId="3" xfId="0" applyNumberFormat="1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4" fontId="22" fillId="0" borderId="0" xfId="0" applyNumberFormat="1" applyFont="1" applyFill="1" applyAlignment="1">
      <alignment horizontal="right"/>
    </xf>
    <xf numFmtId="2" fontId="22" fillId="0" borderId="0" xfId="0" applyNumberFormat="1" applyFont="1" applyFill="1" applyAlignment="1">
      <alignment horizontal="right"/>
    </xf>
    <xf numFmtId="49" fontId="22" fillId="0" borderId="0" xfId="0" applyNumberFormat="1" applyFont="1" applyFill="1" applyAlignment="1">
      <alignment horizontal="right"/>
    </xf>
    <xf numFmtId="3" fontId="22" fillId="0" borderId="0" xfId="0" applyNumberFormat="1" applyFont="1" applyFill="1" applyAlignment="1">
      <alignment horizontal="left"/>
    </xf>
    <xf numFmtId="0" fontId="22" fillId="0" borderId="0" xfId="0" applyNumberFormat="1" applyFont="1" applyFill="1" applyAlignment="1">
      <alignment horizontal="centerContinuous"/>
    </xf>
    <xf numFmtId="4" fontId="14" fillId="0" borderId="14" xfId="0" applyNumberFormat="1" applyFont="1" applyFill="1" applyBorder="1" applyAlignment="1">
      <alignment horizontal="right" vertical="top"/>
    </xf>
    <xf numFmtId="4" fontId="4" fillId="0" borderId="4" xfId="0" applyNumberFormat="1" applyFont="1" applyFill="1" applyBorder="1" applyAlignment="1">
      <alignment horizontal="center"/>
    </xf>
    <xf numFmtId="4" fontId="4" fillId="0" borderId="35" xfId="0" applyNumberFormat="1" applyFont="1" applyFill="1" applyBorder="1" applyAlignment="1">
      <alignment horizontal="center"/>
    </xf>
    <xf numFmtId="2" fontId="0" fillId="2" borderId="0" xfId="0" applyNumberFormat="1" applyFill="1"/>
    <xf numFmtId="2" fontId="1" fillId="2" borderId="0" xfId="0" applyNumberFormat="1" applyFont="1" applyFill="1"/>
    <xf numFmtId="2" fontId="22" fillId="2" borderId="0" xfId="0" applyNumberFormat="1" applyFont="1" applyFill="1"/>
    <xf numFmtId="2" fontId="24" fillId="2" borderId="0" xfId="0" applyNumberFormat="1" applyFont="1" applyFill="1"/>
    <xf numFmtId="0" fontId="5" fillId="2" borderId="16" xfId="0" applyFont="1" applyFill="1" applyBorder="1" applyAlignment="1">
      <alignment horizontal="left" wrapText="1"/>
    </xf>
    <xf numFmtId="4" fontId="4" fillId="2" borderId="14" xfId="0" applyNumberFormat="1" applyFont="1" applyFill="1" applyBorder="1" applyAlignment="1">
      <alignment horizontal="center"/>
    </xf>
    <xf numFmtId="0" fontId="0" fillId="2" borderId="0" xfId="0" applyFill="1"/>
    <xf numFmtId="0" fontId="20" fillId="2" borderId="16" xfId="0" applyFont="1" applyFill="1" applyBorder="1" applyAlignment="1">
      <alignment wrapText="1"/>
    </xf>
    <xf numFmtId="49" fontId="20" fillId="2" borderId="5" xfId="0" applyNumberFormat="1" applyFont="1" applyFill="1" applyBorder="1" applyAlignment="1">
      <alignment horizontal="center"/>
    </xf>
    <xf numFmtId="4" fontId="1" fillId="2" borderId="14" xfId="0" applyNumberFormat="1" applyFont="1" applyFill="1" applyBorder="1"/>
    <xf numFmtId="0" fontId="1" fillId="2" borderId="0" xfId="0" applyFont="1" applyFill="1"/>
    <xf numFmtId="0" fontId="5" fillId="2" borderId="16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center"/>
    </xf>
    <xf numFmtId="4" fontId="0" fillId="2" borderId="14" xfId="0" applyNumberFormat="1" applyFill="1" applyBorder="1"/>
    <xf numFmtId="49" fontId="1" fillId="2" borderId="5" xfId="0" applyNumberFormat="1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4" fontId="0" fillId="3" borderId="14" xfId="0" applyNumberFormat="1" applyFill="1" applyBorder="1"/>
    <xf numFmtId="4" fontId="4" fillId="3" borderId="14" xfId="0" applyNumberFormat="1" applyFont="1" applyFill="1" applyBorder="1" applyAlignment="1">
      <alignment horizontal="center"/>
    </xf>
    <xf numFmtId="0" fontId="0" fillId="3" borderId="0" xfId="0" applyFill="1"/>
    <xf numFmtId="4" fontId="1" fillId="3" borderId="14" xfId="0" applyNumberFormat="1" applyFont="1" applyFill="1" applyBorder="1"/>
    <xf numFmtId="0" fontId="1" fillId="3" borderId="0" xfId="0" applyFont="1" applyFill="1"/>
    <xf numFmtId="0" fontId="20" fillId="3" borderId="16" xfId="0" applyFont="1" applyFill="1" applyBorder="1" applyAlignment="1">
      <alignment wrapText="1"/>
    </xf>
    <xf numFmtId="49" fontId="20" fillId="3" borderId="5" xfId="0" applyNumberFormat="1" applyFont="1" applyFill="1" applyBorder="1" applyAlignment="1">
      <alignment horizontal="center"/>
    </xf>
    <xf numFmtId="2" fontId="26" fillId="0" borderId="15" xfId="0" applyNumberFormat="1" applyFont="1" applyFill="1" applyBorder="1" applyAlignment="1">
      <alignment horizontal="left" wrapText="1"/>
    </xf>
    <xf numFmtId="2" fontId="26" fillId="0" borderId="20" xfId="0" applyNumberFormat="1" applyFont="1" applyFill="1" applyBorder="1" applyAlignment="1">
      <alignment horizontal="left" wrapText="1"/>
    </xf>
    <xf numFmtId="4" fontId="26" fillId="0" borderId="14" xfId="0" applyNumberFormat="1" applyFont="1" applyFill="1" applyBorder="1" applyAlignment="1">
      <alignment horizontal="right"/>
    </xf>
    <xf numFmtId="2" fontId="26" fillId="0" borderId="0" xfId="0" applyNumberFormat="1" applyFont="1" applyFill="1"/>
    <xf numFmtId="2" fontId="5" fillId="0" borderId="14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horizontal="center"/>
    </xf>
    <xf numFmtId="0" fontId="5" fillId="3" borderId="16" xfId="0" applyFont="1" applyFill="1" applyBorder="1" applyAlignment="1">
      <alignment wrapText="1"/>
    </xf>
    <xf numFmtId="49" fontId="4" fillId="3" borderId="5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center" wrapText="1"/>
    </xf>
    <xf numFmtId="0" fontId="5" fillId="2" borderId="0" xfId="0" applyFont="1" applyFill="1"/>
    <xf numFmtId="49" fontId="4" fillId="0" borderId="5" xfId="0" applyNumberFormat="1" applyFont="1" applyFill="1" applyBorder="1"/>
    <xf numFmtId="0" fontId="4" fillId="0" borderId="5" xfId="0" applyFont="1" applyFill="1" applyBorder="1"/>
    <xf numFmtId="49" fontId="1" fillId="4" borderId="5" xfId="0" applyNumberFormat="1" applyFont="1" applyFill="1" applyBorder="1" applyAlignment="1">
      <alignment horizontal="center"/>
    </xf>
    <xf numFmtId="4" fontId="4" fillId="4" borderId="14" xfId="0" applyNumberFormat="1" applyFont="1" applyFill="1" applyBorder="1" applyAlignment="1">
      <alignment horizontal="center"/>
    </xf>
    <xf numFmtId="0" fontId="1" fillId="4" borderId="0" xfId="0" applyFont="1" applyFill="1"/>
    <xf numFmtId="4" fontId="1" fillId="4" borderId="14" xfId="0" applyNumberFormat="1" applyFont="1" applyFill="1" applyBorder="1"/>
    <xf numFmtId="0" fontId="20" fillId="4" borderId="16" xfId="0" applyFont="1" applyFill="1" applyBorder="1" applyAlignment="1">
      <alignment horizontal="center" wrapText="1"/>
    </xf>
    <xf numFmtId="49" fontId="30" fillId="2" borderId="5" xfId="0" applyNumberFormat="1" applyFont="1" applyFill="1" applyBorder="1" applyAlignment="1">
      <alignment horizontal="center"/>
    </xf>
    <xf numFmtId="4" fontId="2" fillId="2" borderId="14" xfId="0" applyNumberFormat="1" applyFont="1" applyFill="1" applyBorder="1"/>
    <xf numFmtId="4" fontId="29" fillId="2" borderId="14" xfId="0" applyNumberFormat="1" applyFont="1" applyFill="1" applyBorder="1" applyAlignment="1">
      <alignment horizontal="center"/>
    </xf>
    <xf numFmtId="0" fontId="2" fillId="2" borderId="0" xfId="0" applyFont="1" applyFill="1"/>
    <xf numFmtId="0" fontId="0" fillId="4" borderId="0" xfId="0" applyFill="1"/>
    <xf numFmtId="4" fontId="32" fillId="5" borderId="1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9" fontId="12" fillId="0" borderId="19" xfId="0" applyNumberFormat="1" applyFont="1" applyFill="1" applyBorder="1" applyAlignment="1">
      <alignment horizontal="left" vertical="top" wrapText="1"/>
    </xf>
    <xf numFmtId="4" fontId="17" fillId="0" borderId="17" xfId="0" applyNumberFormat="1" applyFont="1" applyFill="1" applyBorder="1" applyAlignment="1">
      <alignment horizontal="right"/>
    </xf>
    <xf numFmtId="4" fontId="16" fillId="0" borderId="17" xfId="0" applyNumberFormat="1" applyFont="1" applyFill="1" applyBorder="1" applyAlignment="1">
      <alignment horizontal="center"/>
    </xf>
    <xf numFmtId="4" fontId="16" fillId="0" borderId="17" xfId="0" applyNumberFormat="1" applyFont="1" applyFill="1" applyBorder="1" applyAlignment="1">
      <alignment horizontal="right"/>
    </xf>
    <xf numFmtId="4" fontId="17" fillId="0" borderId="2" xfId="0" applyNumberFormat="1" applyFont="1" applyFill="1" applyBorder="1" applyAlignment="1">
      <alignment horizontal="right"/>
    </xf>
    <xf numFmtId="4" fontId="17" fillId="0" borderId="14" xfId="0" applyNumberFormat="1" applyFont="1" applyFill="1" applyBorder="1" applyAlignment="1">
      <alignment horizontal="right"/>
    </xf>
    <xf numFmtId="4" fontId="3" fillId="0" borderId="14" xfId="0" applyNumberFormat="1" applyFont="1" applyFill="1" applyBorder="1"/>
    <xf numFmtId="4" fontId="3" fillId="0" borderId="14" xfId="0" applyNumberFormat="1" applyFont="1" applyFill="1" applyBorder="1" applyAlignment="1">
      <alignment horizontal="right"/>
    </xf>
    <xf numFmtId="2" fontId="27" fillId="0" borderId="0" xfId="0" applyNumberFormat="1" applyFont="1" applyFill="1"/>
    <xf numFmtId="4" fontId="4" fillId="0" borderId="4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/>
    </xf>
    <xf numFmtId="49" fontId="4" fillId="0" borderId="38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center"/>
    </xf>
    <xf numFmtId="4" fontId="7" fillId="3" borderId="14" xfId="0" applyNumberFormat="1" applyFont="1" applyFill="1" applyBorder="1" applyAlignment="1">
      <alignment horizontal="center"/>
    </xf>
    <xf numFmtId="0" fontId="34" fillId="0" borderId="0" xfId="0" applyFont="1" applyFill="1"/>
    <xf numFmtId="0" fontId="35" fillId="0" borderId="0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0" fontId="38" fillId="2" borderId="26" xfId="0" applyFont="1" applyFill="1" applyBorder="1" applyAlignment="1">
      <alignment horizontal="center" vertical="center"/>
    </xf>
    <xf numFmtId="0" fontId="38" fillId="4" borderId="26" xfId="0" applyFont="1" applyFill="1" applyBorder="1" applyAlignment="1">
      <alignment horizontal="center" vertical="center"/>
    </xf>
    <xf numFmtId="0" fontId="38" fillId="3" borderId="26" xfId="0" applyFont="1" applyFill="1" applyBorder="1" applyAlignment="1">
      <alignment horizontal="center" vertical="center"/>
    </xf>
    <xf numFmtId="0" fontId="36" fillId="3" borderId="26" xfId="0" applyFont="1" applyFill="1" applyBorder="1" applyAlignment="1">
      <alignment horizontal="center" vertical="center"/>
    </xf>
    <xf numFmtId="0" fontId="36" fillId="2" borderId="26" xfId="0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/>
    </xf>
    <xf numFmtId="0" fontId="40" fillId="2" borderId="26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49" fontId="1" fillId="6" borderId="5" xfId="0" applyNumberFormat="1" applyFont="1" applyFill="1" applyBorder="1" applyAlignment="1">
      <alignment horizontal="center"/>
    </xf>
    <xf numFmtId="0" fontId="1" fillId="6" borderId="0" xfId="0" applyFont="1" applyFill="1"/>
    <xf numFmtId="4" fontId="5" fillId="0" borderId="2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0" fontId="3" fillId="3" borderId="0" xfId="0" applyFont="1" applyFill="1"/>
    <xf numFmtId="0" fontId="3" fillId="0" borderId="26" xfId="0" applyFont="1" applyFill="1" applyBorder="1" applyAlignment="1">
      <alignment horizontal="center" vertical="center"/>
    </xf>
    <xf numFmtId="0" fontId="3" fillId="0" borderId="0" xfId="0" applyFont="1" applyFill="1"/>
    <xf numFmtId="4" fontId="3" fillId="0" borderId="14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1" fillId="2" borderId="2" xfId="0" applyNumberFormat="1" applyFont="1" applyFill="1" applyBorder="1"/>
    <xf numFmtId="0" fontId="1" fillId="7" borderId="0" xfId="0" applyFont="1" applyFill="1"/>
    <xf numFmtId="0" fontId="1" fillId="8" borderId="0" xfId="0" applyFont="1" applyFill="1"/>
    <xf numFmtId="0" fontId="0" fillId="7" borderId="0" xfId="0" applyFill="1"/>
    <xf numFmtId="49" fontId="4" fillId="0" borderId="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wrapText="1"/>
    </xf>
    <xf numFmtId="0" fontId="3" fillId="0" borderId="39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0" fontId="36" fillId="0" borderId="3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wrapText="1"/>
    </xf>
    <xf numFmtId="0" fontId="36" fillId="3" borderId="39" xfId="0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/>
    </xf>
    <xf numFmtId="4" fontId="0" fillId="3" borderId="3" xfId="0" applyNumberFormat="1" applyFill="1" applyBorder="1"/>
    <xf numFmtId="4" fontId="4" fillId="3" borderId="3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0" fontId="36" fillId="2" borderId="39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/>
    </xf>
    <xf numFmtId="4" fontId="0" fillId="2" borderId="3" xfId="0" applyNumberFormat="1" applyFill="1" applyBorder="1"/>
    <xf numFmtId="4" fontId="4" fillId="2" borderId="3" xfId="0" applyNumberFormat="1" applyFont="1" applyFill="1" applyBorder="1" applyAlignment="1">
      <alignment horizontal="center"/>
    </xf>
    <xf numFmtId="0" fontId="20" fillId="3" borderId="20" xfId="0" applyFont="1" applyFill="1" applyBorder="1" applyAlignment="1">
      <alignment wrapText="1"/>
    </xf>
    <xf numFmtId="0" fontId="38" fillId="3" borderId="39" xfId="0" applyFont="1" applyFill="1" applyBorder="1" applyAlignment="1">
      <alignment horizontal="center" vertical="center"/>
    </xf>
    <xf numFmtId="49" fontId="20" fillId="3" borderId="0" xfId="0" applyNumberFormat="1" applyFont="1" applyFill="1" applyBorder="1" applyAlignment="1">
      <alignment horizontal="center"/>
    </xf>
    <xf numFmtId="4" fontId="1" fillId="3" borderId="3" xfId="0" applyNumberFormat="1" applyFont="1" applyFill="1" applyBorder="1"/>
    <xf numFmtId="4" fontId="18" fillId="0" borderId="3" xfId="0" applyNumberFormat="1" applyFont="1" applyFill="1" applyBorder="1" applyAlignment="1">
      <alignment horizontal="right"/>
    </xf>
    <xf numFmtId="4" fontId="18" fillId="0" borderId="3" xfId="0" applyNumberFormat="1" applyFont="1" applyFill="1" applyBorder="1" applyAlignment="1">
      <alignment horizontal="center"/>
    </xf>
    <xf numFmtId="4" fontId="18" fillId="0" borderId="7" xfId="0" applyNumberFormat="1" applyFont="1" applyFill="1" applyBorder="1" applyAlignment="1">
      <alignment horizontal="center"/>
    </xf>
    <xf numFmtId="0" fontId="5" fillId="0" borderId="40" xfId="0" applyFont="1" applyFill="1" applyBorder="1" applyAlignment="1">
      <alignment horizontal="left" wrapText="1"/>
    </xf>
    <xf numFmtId="0" fontId="37" fillId="0" borderId="24" xfId="0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wrapText="1"/>
    </xf>
    <xf numFmtId="0" fontId="38" fillId="2" borderId="18" xfId="0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/>
    </xf>
    <xf numFmtId="4" fontId="0" fillId="0" borderId="7" xfId="0" applyNumberFormat="1" applyFill="1" applyBorder="1"/>
    <xf numFmtId="0" fontId="5" fillId="0" borderId="25" xfId="0" applyFont="1" applyFill="1" applyBorder="1" applyAlignment="1">
      <alignment wrapText="1"/>
    </xf>
    <xf numFmtId="0" fontId="36" fillId="0" borderId="18" xfId="0" applyFont="1" applyFill="1" applyBorder="1" applyAlignment="1">
      <alignment horizontal="center" vertical="center"/>
    </xf>
    <xf numFmtId="4" fontId="0" fillId="0" borderId="2" xfId="0" applyNumberFormat="1" applyFill="1" applyBorder="1"/>
    <xf numFmtId="0" fontId="5" fillId="0" borderId="40" xfId="0" applyFont="1" applyFill="1" applyBorder="1" applyAlignment="1">
      <alignment wrapText="1"/>
    </xf>
    <xf numFmtId="0" fontId="5" fillId="3" borderId="25" xfId="0" applyFont="1" applyFill="1" applyBorder="1" applyAlignment="1">
      <alignment wrapText="1"/>
    </xf>
    <xf numFmtId="0" fontId="36" fillId="3" borderId="18" xfId="0" applyFont="1" applyFill="1" applyBorder="1" applyAlignment="1">
      <alignment horizontal="center" vertical="center"/>
    </xf>
    <xf numFmtId="4" fontId="1" fillId="3" borderId="2" xfId="0" applyNumberFormat="1" applyFont="1" applyFill="1" applyBorder="1"/>
    <xf numFmtId="0" fontId="38" fillId="0" borderId="24" xfId="0" applyFont="1" applyFill="1" applyBorder="1" applyAlignment="1">
      <alignment horizontal="center" vertical="center"/>
    </xf>
    <xf numFmtId="0" fontId="20" fillId="3" borderId="25" xfId="0" applyFont="1" applyFill="1" applyBorder="1" applyAlignment="1">
      <alignment wrapText="1"/>
    </xf>
    <xf numFmtId="0" fontId="38" fillId="3" borderId="18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wrapText="1"/>
    </xf>
    <xf numFmtId="4" fontId="1" fillId="0" borderId="7" xfId="0" applyNumberFormat="1" applyFont="1" applyFill="1" applyBorder="1"/>
    <xf numFmtId="0" fontId="20" fillId="6" borderId="25" xfId="0" applyFont="1" applyFill="1" applyBorder="1" applyAlignment="1">
      <alignment wrapText="1"/>
    </xf>
    <xf numFmtId="0" fontId="38" fillId="6" borderId="18" xfId="0" applyFont="1" applyFill="1" applyBorder="1" applyAlignment="1">
      <alignment horizontal="center" vertical="center"/>
    </xf>
    <xf numFmtId="4" fontId="1" fillId="6" borderId="2" xfId="0" applyNumberFormat="1" applyFont="1" applyFill="1" applyBorder="1"/>
    <xf numFmtId="4" fontId="4" fillId="6" borderId="2" xfId="0" applyNumberFormat="1" applyFont="1" applyFill="1" applyBorder="1" applyAlignment="1">
      <alignment horizontal="center"/>
    </xf>
    <xf numFmtId="0" fontId="5" fillId="3" borderId="41" xfId="0" applyFont="1" applyFill="1" applyBorder="1" applyAlignment="1">
      <alignment horizontal="left" wrapText="1"/>
    </xf>
    <xf numFmtId="4" fontId="4" fillId="3" borderId="41" xfId="0" applyNumberFormat="1" applyFont="1" applyFill="1" applyBorder="1" applyAlignment="1">
      <alignment horizontal="center"/>
    </xf>
    <xf numFmtId="0" fontId="36" fillId="3" borderId="41" xfId="0" applyFont="1" applyFill="1" applyBorder="1" applyAlignment="1">
      <alignment horizontal="center" vertical="center"/>
    </xf>
    <xf numFmtId="49" fontId="3" fillId="3" borderId="41" xfId="0" applyNumberFormat="1" applyFont="1" applyFill="1" applyBorder="1" applyAlignment="1">
      <alignment horizontal="center"/>
    </xf>
    <xf numFmtId="4" fontId="3" fillId="3" borderId="41" xfId="0" applyNumberFormat="1" applyFont="1" applyFill="1" applyBorder="1"/>
    <xf numFmtId="4" fontId="34" fillId="3" borderId="41" xfId="0" applyNumberFormat="1" applyFont="1" applyFill="1" applyBorder="1"/>
    <xf numFmtId="0" fontId="5" fillId="3" borderId="41" xfId="0" applyFont="1" applyFill="1" applyBorder="1" applyAlignment="1">
      <alignment wrapText="1"/>
    </xf>
    <xf numFmtId="49" fontId="1" fillId="6" borderId="41" xfId="0" applyNumberFormat="1" applyFont="1" applyFill="1" applyBorder="1" applyAlignment="1">
      <alignment horizontal="center"/>
    </xf>
    <xf numFmtId="4" fontId="4" fillId="6" borderId="41" xfId="0" applyNumberFormat="1" applyFont="1" applyFill="1" applyBorder="1" applyAlignment="1">
      <alignment horizontal="center"/>
    </xf>
    <xf numFmtId="0" fontId="20" fillId="2" borderId="41" xfId="0" applyFont="1" applyFill="1" applyBorder="1" applyAlignment="1">
      <alignment horizontal="left" wrapText="1"/>
    </xf>
    <xf numFmtId="0" fontId="39" fillId="2" borderId="41" xfId="0" applyFont="1" applyFill="1" applyBorder="1" applyAlignment="1">
      <alignment horizontal="center" vertical="center" wrapText="1"/>
    </xf>
    <xf numFmtId="49" fontId="20" fillId="2" borderId="41" xfId="0" applyNumberFormat="1" applyFont="1" applyFill="1" applyBorder="1" applyAlignment="1">
      <alignment horizontal="center"/>
    </xf>
    <xf numFmtId="4" fontId="20" fillId="2" borderId="41" xfId="0" applyNumberFormat="1" applyFont="1" applyFill="1" applyBorder="1" applyAlignment="1">
      <alignment horizontal="center"/>
    </xf>
    <xf numFmtId="4" fontId="4" fillId="2" borderId="41" xfId="0" applyNumberFormat="1" applyFont="1" applyFill="1" applyBorder="1" applyAlignment="1">
      <alignment horizontal="center"/>
    </xf>
    <xf numFmtId="0" fontId="5" fillId="2" borderId="41" xfId="0" applyFont="1" applyFill="1" applyBorder="1" applyAlignment="1">
      <alignment horizontal="left" wrapText="1"/>
    </xf>
    <xf numFmtId="0" fontId="37" fillId="2" borderId="41" xfId="0" applyFont="1" applyFill="1" applyBorder="1" applyAlignment="1">
      <alignment horizontal="center" vertical="center" wrapText="1"/>
    </xf>
    <xf numFmtId="49" fontId="4" fillId="2" borderId="41" xfId="0" applyNumberFormat="1" applyFont="1" applyFill="1" applyBorder="1" applyAlignment="1">
      <alignment horizontal="left"/>
    </xf>
    <xf numFmtId="0" fontId="5" fillId="0" borderId="41" xfId="0" applyFont="1" applyFill="1" applyBorder="1" applyAlignment="1">
      <alignment horizontal="left" wrapText="1"/>
    </xf>
    <xf numFmtId="0" fontId="37" fillId="0" borderId="41" xfId="0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/>
    </xf>
    <xf numFmtId="4" fontId="18" fillId="0" borderId="41" xfId="0" applyNumberFormat="1" applyFont="1" applyFill="1" applyBorder="1" applyAlignment="1">
      <alignment horizontal="center"/>
    </xf>
    <xf numFmtId="4" fontId="4" fillId="0" borderId="41" xfId="0" applyNumberFormat="1" applyFont="1" applyFill="1" applyBorder="1" applyAlignment="1">
      <alignment horizontal="center"/>
    </xf>
    <xf numFmtId="0" fontId="5" fillId="0" borderId="41" xfId="0" applyFont="1" applyFill="1" applyBorder="1" applyAlignment="1">
      <alignment wrapText="1"/>
    </xf>
    <xf numFmtId="0" fontId="36" fillId="0" borderId="41" xfId="0" applyFont="1" applyFill="1" applyBorder="1" applyAlignment="1">
      <alignment horizontal="center" vertical="center"/>
    </xf>
    <xf numFmtId="4" fontId="0" fillId="0" borderId="41" xfId="0" applyNumberFormat="1" applyFill="1" applyBorder="1" applyAlignment="1">
      <alignment horizontal="center"/>
    </xf>
    <xf numFmtId="4" fontId="0" fillId="0" borderId="41" xfId="0" applyNumberFormat="1" applyFill="1" applyBorder="1"/>
    <xf numFmtId="0" fontId="20" fillId="2" borderId="41" xfId="0" applyFont="1" applyFill="1" applyBorder="1" applyAlignment="1">
      <alignment wrapText="1"/>
    </xf>
    <xf numFmtId="0" fontId="38" fillId="2" borderId="41" xfId="0" applyFont="1" applyFill="1" applyBorder="1" applyAlignment="1">
      <alignment horizontal="center" vertical="center"/>
    </xf>
    <xf numFmtId="4" fontId="1" fillId="2" borderId="41" xfId="0" applyNumberFormat="1" applyFont="1" applyFill="1" applyBorder="1"/>
    <xf numFmtId="4" fontId="18" fillId="0" borderId="41" xfId="0" applyNumberFormat="1" applyFont="1" applyFill="1" applyBorder="1" applyAlignment="1">
      <alignment horizontal="right"/>
    </xf>
    <xf numFmtId="0" fontId="20" fillId="6" borderId="41" xfId="0" applyFont="1" applyFill="1" applyBorder="1" applyAlignment="1">
      <alignment wrapText="1"/>
    </xf>
    <xf numFmtId="0" fontId="38" fillId="6" borderId="41" xfId="0" applyFont="1" applyFill="1" applyBorder="1" applyAlignment="1">
      <alignment horizontal="center" vertical="center"/>
    </xf>
    <xf numFmtId="4" fontId="1" fillId="6" borderId="41" xfId="0" applyNumberFormat="1" applyFont="1" applyFill="1" applyBorder="1"/>
    <xf numFmtId="4" fontId="24" fillId="2" borderId="41" xfId="0" applyNumberFormat="1" applyFont="1" applyFill="1" applyBorder="1"/>
    <xf numFmtId="4" fontId="5" fillId="2" borderId="41" xfId="0" applyNumberFormat="1" applyFont="1" applyFill="1" applyBorder="1" applyAlignment="1">
      <alignment horizontal="center"/>
    </xf>
    <xf numFmtId="49" fontId="5" fillId="0" borderId="41" xfId="0" applyNumberFormat="1" applyFont="1" applyFill="1" applyBorder="1" applyAlignment="1">
      <alignment horizontal="center"/>
    </xf>
    <xf numFmtId="49" fontId="1" fillId="2" borderId="41" xfId="0" applyNumberFormat="1" applyFont="1" applyFill="1" applyBorder="1" applyAlignment="1">
      <alignment horizontal="center"/>
    </xf>
    <xf numFmtId="4" fontId="0" fillId="2" borderId="41" xfId="0" applyNumberFormat="1" applyFill="1" applyBorder="1"/>
    <xf numFmtId="0" fontId="20" fillId="3" borderId="41" xfId="0" applyFont="1" applyFill="1" applyBorder="1" applyAlignment="1">
      <alignment wrapText="1"/>
    </xf>
    <xf numFmtId="0" fontId="38" fillId="3" borderId="41" xfId="0" applyFont="1" applyFill="1" applyBorder="1" applyAlignment="1">
      <alignment horizontal="center" vertical="center"/>
    </xf>
    <xf numFmtId="49" fontId="1" fillId="3" borderId="41" xfId="0" applyNumberFormat="1" applyFont="1" applyFill="1" applyBorder="1" applyAlignment="1">
      <alignment horizontal="center"/>
    </xf>
    <xf numFmtId="4" fontId="1" fillId="3" borderId="41" xfId="0" applyNumberFormat="1" applyFont="1" applyFill="1" applyBorder="1"/>
    <xf numFmtId="4" fontId="7" fillId="2" borderId="41" xfId="0" applyNumberFormat="1" applyFont="1" applyFill="1" applyBorder="1"/>
    <xf numFmtId="49" fontId="20" fillId="3" borderId="41" xfId="0" applyNumberFormat="1" applyFont="1" applyFill="1" applyBorder="1" applyAlignment="1">
      <alignment horizontal="center"/>
    </xf>
    <xf numFmtId="4" fontId="7" fillId="3" borderId="41" xfId="0" applyNumberFormat="1" applyFont="1" applyFill="1" applyBorder="1"/>
    <xf numFmtId="0" fontId="38" fillId="0" borderId="41" xfId="0" applyFont="1" applyFill="1" applyBorder="1" applyAlignment="1">
      <alignment horizontal="center" vertical="center"/>
    </xf>
    <xf numFmtId="4" fontId="3" fillId="5" borderId="41" xfId="0" applyNumberFormat="1" applyFont="1" applyFill="1" applyBorder="1"/>
    <xf numFmtId="0" fontId="20" fillId="6" borderId="41" xfId="0" applyFont="1" applyFill="1" applyBorder="1" applyAlignment="1">
      <alignment horizontal="center" wrapText="1"/>
    </xf>
    <xf numFmtId="0" fontId="0" fillId="0" borderId="41" xfId="0" applyFill="1" applyBorder="1"/>
    <xf numFmtId="4" fontId="1" fillId="0" borderId="41" xfId="0" applyNumberFormat="1" applyFont="1" applyFill="1" applyBorder="1"/>
    <xf numFmtId="4" fontId="5" fillId="0" borderId="41" xfId="0" applyNumberFormat="1" applyFont="1" applyFill="1" applyBorder="1"/>
    <xf numFmtId="0" fontId="33" fillId="0" borderId="41" xfId="0" applyFont="1" applyFill="1" applyBorder="1" applyAlignment="1">
      <alignment wrapText="1"/>
    </xf>
    <xf numFmtId="0" fontId="34" fillId="0" borderId="41" xfId="0" applyFont="1" applyFill="1" applyBorder="1"/>
    <xf numFmtId="43" fontId="33" fillId="0" borderId="41" xfId="1" applyFont="1" applyFill="1" applyBorder="1" applyAlignment="1">
      <alignment horizontal="right"/>
    </xf>
    <xf numFmtId="43" fontId="33" fillId="0" borderId="41" xfId="1" applyFont="1" applyFill="1" applyBorder="1"/>
    <xf numFmtId="0" fontId="33" fillId="0" borderId="41" xfId="0" applyFont="1" applyFill="1" applyBorder="1"/>
    <xf numFmtId="0" fontId="4" fillId="0" borderId="41" xfId="0" applyFont="1" applyFill="1" applyBorder="1"/>
    <xf numFmtId="0" fontId="20" fillId="8" borderId="41" xfId="0" applyFont="1" applyFill="1" applyBorder="1" applyAlignment="1">
      <alignment horizontal="center" wrapText="1"/>
    </xf>
    <xf numFmtId="0" fontId="38" fillId="8" borderId="41" xfId="0" applyFont="1" applyFill="1" applyBorder="1" applyAlignment="1">
      <alignment horizontal="center" vertical="center"/>
    </xf>
    <xf numFmtId="49" fontId="1" fillId="8" borderId="41" xfId="0" applyNumberFormat="1" applyFont="1" applyFill="1" applyBorder="1" applyAlignment="1">
      <alignment horizontal="center"/>
    </xf>
    <xf numFmtId="4" fontId="1" fillId="8" borderId="41" xfId="0" applyNumberFormat="1" applyFont="1" applyFill="1" applyBorder="1"/>
    <xf numFmtId="0" fontId="20" fillId="0" borderId="41" xfId="0" applyFont="1" applyFill="1" applyBorder="1" applyAlignment="1">
      <alignment horizontal="center" wrapText="1"/>
    </xf>
    <xf numFmtId="49" fontId="1" fillId="0" borderId="41" xfId="0" applyNumberFormat="1" applyFont="1" applyFill="1" applyBorder="1" applyAlignment="1">
      <alignment horizontal="center"/>
    </xf>
    <xf numFmtId="0" fontId="20" fillId="7" borderId="41" xfId="0" applyFont="1" applyFill="1" applyBorder="1" applyAlignment="1">
      <alignment wrapText="1"/>
    </xf>
    <xf numFmtId="0" fontId="38" fillId="7" borderId="41" xfId="0" applyFont="1" applyFill="1" applyBorder="1" applyAlignment="1">
      <alignment horizontal="center" vertical="center"/>
    </xf>
    <xf numFmtId="49" fontId="20" fillId="7" borderId="41" xfId="0" applyNumberFormat="1" applyFont="1" applyFill="1" applyBorder="1" applyAlignment="1">
      <alignment horizontal="center"/>
    </xf>
    <xf numFmtId="4" fontId="1" fillId="7" borderId="41" xfId="0" applyNumberFormat="1" applyFont="1" applyFill="1" applyBorder="1"/>
    <xf numFmtId="4" fontId="4" fillId="7" borderId="41" xfId="0" applyNumberFormat="1" applyFont="1" applyFill="1" applyBorder="1" applyAlignment="1">
      <alignment horizontal="center"/>
    </xf>
    <xf numFmtId="0" fontId="5" fillId="7" borderId="41" xfId="0" applyFont="1" applyFill="1" applyBorder="1" applyAlignment="1">
      <alignment wrapText="1"/>
    </xf>
    <xf numFmtId="0" fontId="36" fillId="7" borderId="41" xfId="0" applyFont="1" applyFill="1" applyBorder="1" applyAlignment="1">
      <alignment horizontal="center" vertical="center"/>
    </xf>
    <xf numFmtId="49" fontId="4" fillId="7" borderId="41" xfId="0" applyNumberFormat="1" applyFont="1" applyFill="1" applyBorder="1" applyAlignment="1">
      <alignment horizontal="center"/>
    </xf>
    <xf numFmtId="0" fontId="27" fillId="7" borderId="41" xfId="0" applyFont="1" applyFill="1" applyBorder="1" applyAlignment="1">
      <alignment horizontal="center" vertical="center"/>
    </xf>
    <xf numFmtId="0" fontId="27" fillId="7" borderId="41" xfId="0" applyFont="1" applyFill="1" applyBorder="1"/>
    <xf numFmtId="0" fontId="5" fillId="7" borderId="41" xfId="0" applyFont="1" applyFill="1" applyBorder="1"/>
    <xf numFmtId="0" fontId="27" fillId="7" borderId="0" xfId="0" applyFont="1" applyFill="1"/>
    <xf numFmtId="0" fontId="5" fillId="7" borderId="41" xfId="0" applyFont="1" applyFill="1" applyBorder="1" applyAlignment="1">
      <alignment horizontal="left" wrapText="1"/>
    </xf>
    <xf numFmtId="0" fontId="41" fillId="7" borderId="41" xfId="0" applyFont="1" applyFill="1" applyBorder="1" applyAlignment="1">
      <alignment horizontal="center" vertical="center"/>
    </xf>
    <xf numFmtId="49" fontId="42" fillId="7" borderId="41" xfId="0" applyNumberFormat="1" applyFont="1" applyFill="1" applyBorder="1" applyAlignment="1">
      <alignment horizontal="center"/>
    </xf>
    <xf numFmtId="4" fontId="42" fillId="7" borderId="41" xfId="0" applyNumberFormat="1" applyFont="1" applyFill="1" applyBorder="1"/>
    <xf numFmtId="0" fontId="42" fillId="7" borderId="0" xfId="0" applyFont="1" applyFill="1"/>
    <xf numFmtId="49" fontId="5" fillId="0" borderId="41" xfId="0" applyNumberFormat="1" applyFont="1" applyFill="1" applyBorder="1" applyAlignment="1">
      <alignment horizontal="center" wrapText="1"/>
    </xf>
    <xf numFmtId="49" fontId="43" fillId="0" borderId="41" xfId="0" applyNumberFormat="1" applyFont="1" applyFill="1" applyBorder="1" applyAlignment="1">
      <alignment horizontal="center"/>
    </xf>
    <xf numFmtId="49" fontId="33" fillId="0" borderId="41" xfId="0" applyNumberFormat="1" applyFont="1" applyFill="1" applyBorder="1"/>
    <xf numFmtId="4" fontId="20" fillId="0" borderId="41" xfId="0" applyNumberFormat="1" applyFont="1" applyFill="1" applyBorder="1"/>
    <xf numFmtId="0" fontId="44" fillId="0" borderId="14" xfId="0" applyFont="1" applyFill="1" applyBorder="1" applyAlignment="1">
      <alignment horizontal="justify" vertical="center" wrapText="1"/>
    </xf>
    <xf numFmtId="0" fontId="0" fillId="9" borderId="0" xfId="0" applyFill="1"/>
    <xf numFmtId="0" fontId="5" fillId="9" borderId="20" xfId="0" applyFont="1" applyFill="1" applyBorder="1" applyAlignment="1">
      <alignment wrapText="1"/>
    </xf>
    <xf numFmtId="0" fontId="36" fillId="9" borderId="39" xfId="0" applyFont="1" applyFill="1" applyBorder="1" applyAlignment="1">
      <alignment horizontal="center" vertical="center"/>
    </xf>
    <xf numFmtId="49" fontId="4" fillId="9" borderId="0" xfId="0" applyNumberFormat="1" applyFont="1" applyFill="1" applyBorder="1" applyAlignment="1">
      <alignment horizontal="center"/>
    </xf>
    <xf numFmtId="4" fontId="0" fillId="9" borderId="3" xfId="0" applyNumberFormat="1" applyFill="1" applyBorder="1"/>
    <xf numFmtId="4" fontId="4" fillId="9" borderId="3" xfId="0" applyNumberFormat="1" applyFont="1" applyFill="1" applyBorder="1" applyAlignment="1">
      <alignment horizontal="center"/>
    </xf>
    <xf numFmtId="0" fontId="5" fillId="5" borderId="16" xfId="0" applyFont="1" applyFill="1" applyBorder="1" applyAlignment="1">
      <alignment wrapText="1"/>
    </xf>
    <xf numFmtId="0" fontId="36" fillId="5" borderId="26" xfId="0" applyFont="1" applyFill="1" applyBorder="1" applyAlignment="1">
      <alignment horizontal="center" vertical="center"/>
    </xf>
    <xf numFmtId="49" fontId="4" fillId="5" borderId="5" xfId="0" applyNumberFormat="1" applyFont="1" applyFill="1" applyBorder="1" applyAlignment="1">
      <alignment horizontal="center"/>
    </xf>
    <xf numFmtId="4" fontId="0" fillId="5" borderId="14" xfId="0" applyNumberFormat="1" applyFill="1" applyBorder="1"/>
    <xf numFmtId="4" fontId="3" fillId="5" borderId="14" xfId="0" applyNumberFormat="1" applyFont="1" applyFill="1" applyBorder="1"/>
    <xf numFmtId="4" fontId="4" fillId="5" borderId="2" xfId="0" applyNumberFormat="1" applyFont="1" applyFill="1" applyBorder="1" applyAlignment="1">
      <alignment horizontal="center"/>
    </xf>
    <xf numFmtId="4" fontId="4" fillId="5" borderId="14" xfId="0" applyNumberFormat="1" applyFont="1" applyFill="1" applyBorder="1" applyAlignment="1">
      <alignment horizontal="center"/>
    </xf>
    <xf numFmtId="0" fontId="0" fillId="5" borderId="0" xfId="0" applyFill="1"/>
    <xf numFmtId="0" fontId="10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11" fillId="0" borderId="14" xfId="0" applyFont="1" applyFill="1" applyBorder="1" applyAlignment="1">
      <alignment horizontal="justify" vertical="top" wrapText="1"/>
    </xf>
    <xf numFmtId="2" fontId="10" fillId="0" borderId="2" xfId="0" applyNumberFormat="1" applyFont="1" applyFill="1" applyBorder="1" applyAlignment="1">
      <alignment horizontal="right" vertical="top" wrapText="1"/>
    </xf>
    <xf numFmtId="4" fontId="45" fillId="0" borderId="17" xfId="0" applyNumberFormat="1" applyFont="1" applyFill="1" applyBorder="1" applyAlignment="1">
      <alignment horizontal="right" vertical="top"/>
    </xf>
    <xf numFmtId="0" fontId="38" fillId="10" borderId="41" xfId="0" applyFont="1" applyFill="1" applyBorder="1" applyAlignment="1">
      <alignment horizontal="center" vertical="center"/>
    </xf>
    <xf numFmtId="1" fontId="43" fillId="0" borderId="9" xfId="0" applyNumberFormat="1" applyFont="1" applyFill="1" applyBorder="1" applyAlignment="1">
      <alignment horizontal="center" vertical="center"/>
    </xf>
    <xf numFmtId="1" fontId="43" fillId="0" borderId="4" xfId="0" applyNumberFormat="1" applyFont="1" applyFill="1" applyBorder="1" applyAlignment="1">
      <alignment horizontal="center" vertical="center"/>
    </xf>
    <xf numFmtId="1" fontId="43" fillId="0" borderId="4" xfId="0" applyNumberFormat="1" applyFont="1" applyFill="1" applyBorder="1" applyAlignment="1">
      <alignment horizontal="right" vertical="center"/>
    </xf>
    <xf numFmtId="1" fontId="43" fillId="0" borderId="28" xfId="0" applyNumberFormat="1" applyFont="1" applyFill="1" applyBorder="1" applyAlignment="1">
      <alignment horizontal="right" vertical="center"/>
    </xf>
    <xf numFmtId="1" fontId="43" fillId="0" borderId="30" xfId="0" applyNumberFormat="1" applyFont="1" applyFill="1" applyBorder="1" applyAlignment="1">
      <alignment horizontal="right" vertical="center"/>
    </xf>
    <xf numFmtId="1" fontId="43" fillId="0" borderId="0" xfId="0" applyNumberFormat="1" applyFont="1" applyFill="1"/>
    <xf numFmtId="2" fontId="5" fillId="0" borderId="15" xfId="0" applyNumberFormat="1" applyFont="1" applyFill="1" applyBorder="1" applyAlignment="1">
      <alignment horizontal="left" vertical="top" wrapText="1"/>
    </xf>
    <xf numFmtId="4" fontId="46" fillId="0" borderId="0" xfId="0" applyNumberFormat="1" applyFont="1" applyFill="1" applyBorder="1" applyAlignment="1">
      <alignment horizontal="right"/>
    </xf>
    <xf numFmtId="0" fontId="20" fillId="0" borderId="41" xfId="0" applyFont="1" applyFill="1" applyBorder="1" applyAlignment="1">
      <alignment wrapText="1"/>
    </xf>
    <xf numFmtId="4" fontId="0" fillId="5" borderId="7" xfId="0" applyNumberFormat="1" applyFont="1" applyFill="1" applyBorder="1"/>
    <xf numFmtId="0" fontId="20" fillId="10" borderId="25" xfId="0" applyFont="1" applyFill="1" applyBorder="1" applyAlignment="1">
      <alignment wrapText="1"/>
    </xf>
    <xf numFmtId="49" fontId="1" fillId="10" borderId="5" xfId="0" applyNumberFormat="1" applyFont="1" applyFill="1" applyBorder="1" applyAlignment="1">
      <alignment horizontal="center"/>
    </xf>
    <xf numFmtId="4" fontId="1" fillId="10" borderId="2" xfId="0" applyNumberFormat="1" applyFont="1" applyFill="1" applyBorder="1"/>
    <xf numFmtId="4" fontId="4" fillId="10" borderId="2" xfId="0" applyNumberFormat="1" applyFont="1" applyFill="1" applyBorder="1" applyAlignment="1">
      <alignment horizontal="center"/>
    </xf>
    <xf numFmtId="4" fontId="0" fillId="0" borderId="0" xfId="0" applyNumberFormat="1" applyFill="1" applyBorder="1"/>
    <xf numFmtId="4" fontId="4" fillId="0" borderId="0" xfId="0" applyNumberFormat="1" applyFont="1" applyFill="1" applyBorder="1" applyAlignment="1">
      <alignment horizontal="center"/>
    </xf>
    <xf numFmtId="4" fontId="0" fillId="0" borderId="41" xfId="0" applyNumberFormat="1" applyFont="1" applyFill="1" applyBorder="1"/>
    <xf numFmtId="0" fontId="41" fillId="0" borderId="41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center"/>
    </xf>
    <xf numFmtId="49" fontId="37" fillId="0" borderId="41" xfId="0" applyNumberFormat="1" applyFont="1" applyFill="1" applyBorder="1" applyAlignment="1">
      <alignment horizontal="center" vertical="center" wrapText="1"/>
    </xf>
    <xf numFmtId="4" fontId="1" fillId="0" borderId="41" xfId="0" applyNumberFormat="1" applyFont="1" applyFill="1" applyBorder="1" applyAlignment="1">
      <alignment horizontal="center"/>
    </xf>
    <xf numFmtId="49" fontId="33" fillId="0" borderId="41" xfId="0" applyNumberFormat="1" applyFont="1" applyFill="1" applyBorder="1" applyAlignment="1">
      <alignment horizontal="center"/>
    </xf>
    <xf numFmtId="49" fontId="3" fillId="0" borderId="41" xfId="0" applyNumberFormat="1" applyFont="1" applyFill="1" applyBorder="1" applyAlignment="1">
      <alignment horizontal="center"/>
    </xf>
    <xf numFmtId="4" fontId="3" fillId="0" borderId="41" xfId="0" applyNumberFormat="1" applyFont="1" applyFill="1" applyBorder="1"/>
    <xf numFmtId="4" fontId="34" fillId="0" borderId="41" xfId="0" applyNumberFormat="1" applyFont="1" applyFill="1" applyBorder="1"/>
    <xf numFmtId="0" fontId="1" fillId="11" borderId="0" xfId="0" applyFont="1" applyFill="1"/>
    <xf numFmtId="49" fontId="1" fillId="4" borderId="41" xfId="0" applyNumberFormat="1" applyFont="1" applyFill="1" applyBorder="1" applyAlignment="1">
      <alignment horizontal="center"/>
    </xf>
    <xf numFmtId="0" fontId="20" fillId="4" borderId="41" xfId="0" applyFont="1" applyFill="1" applyBorder="1" applyAlignment="1">
      <alignment wrapText="1"/>
    </xf>
    <xf numFmtId="0" fontId="38" fillId="4" borderId="41" xfId="0" applyFont="1" applyFill="1" applyBorder="1" applyAlignment="1">
      <alignment horizontal="center" vertical="center"/>
    </xf>
    <xf numFmtId="4" fontId="1" fillId="4" borderId="41" xfId="0" applyNumberFormat="1" applyFont="1" applyFill="1" applyBorder="1"/>
    <xf numFmtId="4" fontId="4" fillId="4" borderId="41" xfId="0" applyNumberFormat="1" applyFont="1" applyFill="1" applyBorder="1" applyAlignment="1">
      <alignment horizontal="center"/>
    </xf>
    <xf numFmtId="0" fontId="20" fillId="4" borderId="41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41" fillId="0" borderId="0" xfId="0" applyFont="1" applyFill="1" applyAlignment="1">
      <alignment horizontal="center" vertical="center"/>
    </xf>
    <xf numFmtId="0" fontId="0" fillId="0" borderId="0" xfId="0" applyFont="1" applyFill="1"/>
    <xf numFmtId="0" fontId="20" fillId="2" borderId="46" xfId="0" applyFont="1" applyFill="1" applyBorder="1" applyAlignment="1">
      <alignment wrapText="1"/>
    </xf>
    <xf numFmtId="0" fontId="38" fillId="2" borderId="46" xfId="0" applyFont="1" applyFill="1" applyBorder="1" applyAlignment="1">
      <alignment horizontal="center" vertical="center"/>
    </xf>
    <xf numFmtId="49" fontId="20" fillId="2" borderId="46" xfId="0" applyNumberFormat="1" applyFont="1" applyFill="1" applyBorder="1" applyAlignment="1">
      <alignment horizontal="center"/>
    </xf>
    <xf numFmtId="4" fontId="1" fillId="2" borderId="46" xfId="0" applyNumberFormat="1" applyFont="1" applyFill="1" applyBorder="1"/>
    <xf numFmtId="4" fontId="20" fillId="2" borderId="46" xfId="0" applyNumberFormat="1" applyFont="1" applyFill="1" applyBorder="1" applyAlignment="1">
      <alignment horizontal="center"/>
    </xf>
    <xf numFmtId="4" fontId="4" fillId="2" borderId="46" xfId="0" applyNumberFormat="1" applyFont="1" applyFill="1" applyBorder="1" applyAlignment="1">
      <alignment horizontal="center"/>
    </xf>
    <xf numFmtId="4" fontId="0" fillId="0" borderId="47" xfId="0" applyNumberFormat="1" applyFill="1" applyBorder="1"/>
    <xf numFmtId="4" fontId="0" fillId="0" borderId="48" xfId="0" applyNumberFormat="1" applyFill="1" applyBorder="1"/>
    <xf numFmtId="4" fontId="4" fillId="0" borderId="48" xfId="0" applyNumberFormat="1" applyFont="1" applyFill="1" applyBorder="1" applyAlignment="1">
      <alignment horizontal="center"/>
    </xf>
    <xf numFmtId="4" fontId="0" fillId="0" borderId="42" xfId="0" applyNumberFormat="1" applyFill="1" applyBorder="1"/>
    <xf numFmtId="4" fontId="4" fillId="0" borderId="42" xfId="0" applyNumberFormat="1" applyFont="1" applyFill="1" applyBorder="1" applyAlignment="1">
      <alignment horizontal="center"/>
    </xf>
    <xf numFmtId="0" fontId="0" fillId="0" borderId="50" xfId="0" applyFill="1" applyBorder="1"/>
    <xf numFmtId="0" fontId="5" fillId="0" borderId="42" xfId="0" applyFont="1" applyFill="1" applyBorder="1" applyAlignment="1">
      <alignment wrapText="1"/>
    </xf>
    <xf numFmtId="49" fontId="5" fillId="0" borderId="47" xfId="0" applyNumberFormat="1" applyFont="1" applyFill="1" applyBorder="1" applyAlignment="1">
      <alignment horizontal="center"/>
    </xf>
    <xf numFmtId="4" fontId="4" fillId="0" borderId="44" xfId="0" applyNumberFormat="1" applyFont="1" applyFill="1" applyBorder="1" applyAlignment="1">
      <alignment horizontal="center"/>
    </xf>
    <xf numFmtId="4" fontId="0" fillId="0" borderId="43" xfId="0" applyNumberFormat="1" applyFill="1" applyBorder="1"/>
    <xf numFmtId="4" fontId="4" fillId="0" borderId="43" xfId="0" applyNumberFormat="1" applyFont="1" applyFill="1" applyBorder="1" applyAlignment="1">
      <alignment horizontal="center"/>
    </xf>
    <xf numFmtId="0" fontId="5" fillId="0" borderId="51" xfId="0" applyFont="1" applyFill="1" applyBorder="1" applyAlignment="1">
      <alignment wrapText="1"/>
    </xf>
    <xf numFmtId="0" fontId="36" fillId="0" borderId="43" xfId="0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/>
    </xf>
    <xf numFmtId="4" fontId="0" fillId="0" borderId="44" xfId="0" applyNumberFormat="1" applyFill="1" applyBorder="1"/>
    <xf numFmtId="0" fontId="5" fillId="0" borderId="53" xfId="0" applyFont="1" applyFill="1" applyBorder="1" applyAlignment="1">
      <alignment wrapText="1"/>
    </xf>
    <xf numFmtId="49" fontId="4" fillId="0" borderId="49" xfId="0" applyNumberFormat="1" applyFont="1" applyFill="1" applyBorder="1" applyAlignment="1">
      <alignment horizontal="center"/>
    </xf>
    <xf numFmtId="4" fontId="0" fillId="0" borderId="52" xfId="0" applyNumberFormat="1" applyFill="1" applyBorder="1"/>
    <xf numFmtId="4" fontId="0" fillId="0" borderId="45" xfId="0" applyNumberFormat="1" applyFill="1" applyBorder="1"/>
    <xf numFmtId="49" fontId="5" fillId="0" borderId="44" xfId="0" applyNumberFormat="1" applyFont="1" applyFill="1" applyBorder="1" applyAlignment="1">
      <alignment horizontal="center"/>
    </xf>
    <xf numFmtId="49" fontId="5" fillId="0" borderId="54" xfId="0" applyNumberFormat="1" applyFont="1" applyFill="1" applyBorder="1" applyAlignment="1">
      <alignment horizontal="center"/>
    </xf>
    <xf numFmtId="0" fontId="36" fillId="0" borderId="44" xfId="0" applyFont="1" applyFill="1" applyBorder="1" applyAlignment="1">
      <alignment horizontal="center" vertical="center"/>
    </xf>
    <xf numFmtId="4" fontId="17" fillId="0" borderId="7" xfId="0" applyNumberFormat="1" applyFont="1" applyFill="1" applyBorder="1" applyAlignment="1">
      <alignment horizontal="right" vertical="top"/>
    </xf>
    <xf numFmtId="4" fontId="17" fillId="0" borderId="56" xfId="0" applyNumberFormat="1" applyFont="1" applyFill="1" applyBorder="1" applyAlignment="1">
      <alignment horizontal="right" vertical="top"/>
    </xf>
    <xf numFmtId="4" fontId="16" fillId="0" borderId="14" xfId="0" applyNumberFormat="1" applyFont="1" applyFill="1" applyBorder="1" applyAlignment="1">
      <alignment horizontal="right" vertical="top"/>
    </xf>
    <xf numFmtId="4" fontId="4" fillId="0" borderId="3" xfId="0" applyNumberFormat="1" applyFont="1" applyFill="1" applyBorder="1" applyAlignment="1">
      <alignment horizontal="right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wrapText="1"/>
    </xf>
    <xf numFmtId="49" fontId="0" fillId="0" borderId="41" xfId="0" applyNumberFormat="1" applyFill="1" applyBorder="1" applyAlignment="1">
      <alignment wrapText="1"/>
    </xf>
    <xf numFmtId="49" fontId="4" fillId="0" borderId="41" xfId="0" applyNumberFormat="1" applyFont="1" applyFill="1" applyBorder="1" applyAlignment="1">
      <alignment wrapText="1"/>
    </xf>
    <xf numFmtId="4" fontId="0" fillId="0" borderId="0" xfId="0" applyNumberFormat="1" applyFill="1" applyAlignment="1">
      <alignment horizontal="center"/>
    </xf>
    <xf numFmtId="0" fontId="20" fillId="3" borderId="42" xfId="0" applyFont="1" applyFill="1" applyBorder="1" applyAlignment="1">
      <alignment horizontal="left" wrapText="1"/>
    </xf>
    <xf numFmtId="0" fontId="20" fillId="3" borderId="43" xfId="0" applyFont="1" applyFill="1" applyBorder="1" applyAlignment="1">
      <alignment horizontal="left" wrapText="1"/>
    </xf>
    <xf numFmtId="0" fontId="20" fillId="3" borderId="44" xfId="0" applyFont="1" applyFill="1" applyBorder="1" applyAlignment="1">
      <alignment horizontal="left" wrapText="1"/>
    </xf>
    <xf numFmtId="2" fontId="13" fillId="0" borderId="19" xfId="0" applyNumberFormat="1" applyFont="1" applyFill="1" applyBorder="1" applyAlignment="1">
      <alignment horizontal="left" vertical="top" wrapText="1"/>
    </xf>
    <xf numFmtId="4" fontId="15" fillId="0" borderId="3" xfId="0" applyNumberFormat="1" applyFont="1" applyFill="1" applyBorder="1" applyAlignment="1">
      <alignment horizontal="center" vertical="top"/>
    </xf>
    <xf numFmtId="2" fontId="19" fillId="0" borderId="19" xfId="0" applyNumberFormat="1" applyFont="1" applyFill="1" applyBorder="1" applyAlignment="1">
      <alignment vertical="top" wrapText="1"/>
    </xf>
    <xf numFmtId="2" fontId="20" fillId="0" borderId="16" xfId="0" applyNumberFormat="1" applyFont="1" applyFill="1" applyBorder="1" applyAlignment="1">
      <alignment horizontal="center" wrapText="1"/>
    </xf>
    <xf numFmtId="4" fontId="16" fillId="0" borderId="11" xfId="0" applyNumberFormat="1" applyFont="1" applyFill="1" applyBorder="1" applyAlignment="1">
      <alignment horizontal="center" vertical="top"/>
    </xf>
    <xf numFmtId="2" fontId="19" fillId="0" borderId="19" xfId="0" applyNumberFormat="1" applyFont="1" applyFill="1" applyBorder="1" applyAlignment="1">
      <alignment horizontal="left" vertical="top" wrapText="1"/>
    </xf>
    <xf numFmtId="4" fontId="16" fillId="0" borderId="2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left" wrapText="1"/>
    </xf>
    <xf numFmtId="2" fontId="1" fillId="0" borderId="16" xfId="0" applyNumberFormat="1" applyFont="1" applyFill="1" applyBorder="1" applyAlignment="1">
      <alignment horizontal="left" wrapText="1"/>
    </xf>
    <xf numFmtId="2" fontId="6" fillId="0" borderId="2" xfId="0" applyNumberFormat="1" applyFont="1" applyFill="1" applyBorder="1" applyAlignment="1">
      <alignment horizontal="center"/>
    </xf>
    <xf numFmtId="4" fontId="6" fillId="0" borderId="17" xfId="0" applyNumberFormat="1" applyFont="1" applyFill="1" applyBorder="1" applyAlignment="1">
      <alignment horizontal="center"/>
    </xf>
    <xf numFmtId="4" fontId="6" fillId="0" borderId="55" xfId="0" applyNumberFormat="1" applyFont="1" applyFill="1" applyBorder="1" applyAlignment="1">
      <alignment horizontal="center"/>
    </xf>
    <xf numFmtId="4" fontId="20" fillId="0" borderId="17" xfId="0" applyNumberFormat="1" applyFont="1" applyFill="1" applyBorder="1" applyAlignment="1">
      <alignment horizontal="right"/>
    </xf>
    <xf numFmtId="2" fontId="20" fillId="0" borderId="15" xfId="0" applyNumberFormat="1" applyFont="1" applyFill="1" applyBorder="1" applyAlignment="1">
      <alignment horizontal="left" wrapText="1"/>
    </xf>
    <xf numFmtId="4" fontId="1" fillId="0" borderId="17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top" wrapText="1"/>
    </xf>
    <xf numFmtId="2" fontId="22" fillId="0" borderId="15" xfId="0" applyNumberFormat="1" applyFont="1" applyFill="1" applyBorder="1" applyAlignment="1">
      <alignment horizontal="left" wrapText="1"/>
    </xf>
    <xf numFmtId="2" fontId="22" fillId="0" borderId="16" xfId="0" applyNumberFormat="1" applyFont="1" applyFill="1" applyBorder="1" applyAlignment="1">
      <alignment horizontal="left" wrapText="1"/>
    </xf>
    <xf numFmtId="4" fontId="23" fillId="0" borderId="17" xfId="0" applyNumberFormat="1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2" fontId="20" fillId="0" borderId="20" xfId="0" applyNumberFormat="1" applyFont="1" applyFill="1" applyBorder="1" applyAlignment="1">
      <alignment horizontal="left" wrapText="1"/>
    </xf>
    <xf numFmtId="2" fontId="7" fillId="0" borderId="14" xfId="0" applyNumberFormat="1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 horizontal="center"/>
    </xf>
    <xf numFmtId="49" fontId="25" fillId="0" borderId="1" xfId="0" quotePrefix="1" applyNumberFormat="1" applyFont="1" applyFill="1" applyBorder="1" applyAlignment="1">
      <alignment horizontal="left" vertical="top" wrapText="1"/>
    </xf>
    <xf numFmtId="4" fontId="16" fillId="0" borderId="14" xfId="0" applyNumberFormat="1" applyFont="1" applyFill="1" applyBorder="1" applyAlignment="1">
      <alignment horizontal="right"/>
    </xf>
    <xf numFmtId="4" fontId="20" fillId="0" borderId="14" xfId="0" applyNumberFormat="1" applyFont="1" applyFill="1" applyBorder="1" applyAlignment="1">
      <alignment horizontal="right"/>
    </xf>
    <xf numFmtId="0" fontId="4" fillId="0" borderId="36" xfId="0" applyNumberFormat="1" applyFont="1" applyFill="1" applyBorder="1" applyAlignment="1">
      <alignment horizontal="left" vertical="top" wrapText="1"/>
    </xf>
    <xf numFmtId="49" fontId="25" fillId="0" borderId="1" xfId="0" applyNumberFormat="1" applyFont="1" applyFill="1" applyBorder="1" applyAlignment="1">
      <alignment horizontal="left" vertical="top" wrapText="1"/>
    </xf>
    <xf numFmtId="2" fontId="24" fillId="0" borderId="15" xfId="0" applyNumberFormat="1" applyFont="1" applyFill="1" applyBorder="1" applyAlignment="1">
      <alignment horizontal="left" wrapText="1"/>
    </xf>
    <xf numFmtId="2" fontId="24" fillId="0" borderId="20" xfId="0" applyNumberFormat="1" applyFont="1" applyFill="1" applyBorder="1" applyAlignment="1">
      <alignment horizontal="left" wrapText="1"/>
    </xf>
    <xf numFmtId="2" fontId="9" fillId="0" borderId="14" xfId="0" applyNumberFormat="1" applyFont="1" applyFill="1" applyBorder="1" applyAlignment="1">
      <alignment horizontal="center"/>
    </xf>
    <xf numFmtId="4" fontId="9" fillId="0" borderId="14" xfId="0" applyNumberFormat="1" applyFont="1" applyFill="1" applyBorder="1" applyAlignment="1">
      <alignment horizontal="right"/>
    </xf>
    <xf numFmtId="4" fontId="31" fillId="0" borderId="3" xfId="0" applyNumberFormat="1" applyFont="1" applyFill="1" applyBorder="1" applyAlignment="1">
      <alignment horizontal="right" vertical="top"/>
    </xf>
    <xf numFmtId="4" fontId="9" fillId="0" borderId="18" xfId="0" applyNumberFormat="1" applyFont="1" applyFill="1" applyBorder="1" applyAlignment="1">
      <alignment horizontal="right"/>
    </xf>
    <xf numFmtId="0" fontId="20" fillId="0" borderId="41" xfId="0" applyFont="1" applyFill="1" applyBorder="1" applyAlignment="1">
      <alignment horizontal="left" wrapText="1"/>
    </xf>
    <xf numFmtId="0" fontId="38" fillId="0" borderId="41" xfId="0" applyFont="1" applyFill="1" applyBorder="1" applyAlignment="1">
      <alignment horizontal="center" vertical="center" wrapText="1"/>
    </xf>
    <xf numFmtId="49" fontId="20" fillId="0" borderId="41" xfId="0" applyNumberFormat="1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3">
    <dxf>
      <font>
        <condense val="0"/>
        <extend val="0"/>
        <color indexed="41"/>
      </font>
    </dxf>
    <dxf>
      <font>
        <condense val="0"/>
        <extend val="0"/>
        <color indexed="44"/>
      </font>
    </dxf>
    <dxf>
      <font>
        <condense val="0"/>
        <extend val="0"/>
        <color indexed="2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0"/>
  <sheetViews>
    <sheetView showGridLines="0" tabSelected="1" view="pageBreakPreview" zoomScale="110" zoomScaleNormal="125" zoomScaleSheetLayoutView="110" workbookViewId="0">
      <selection activeCell="A151" sqref="A151:XFD230"/>
    </sheetView>
  </sheetViews>
  <sheetFormatPr defaultRowHeight="12.75"/>
  <cols>
    <col min="1" max="1" width="37.7109375" style="14" customWidth="1"/>
    <col min="2" max="2" width="4.42578125" style="14" customWidth="1"/>
    <col min="3" max="3" width="25.7109375" style="14" customWidth="1"/>
    <col min="4" max="4" width="18.28515625" style="63" customWidth="1"/>
    <col min="5" max="5" width="15.85546875" style="63" customWidth="1"/>
    <col min="6" max="6" width="13.28515625" style="63" customWidth="1"/>
    <col min="7" max="7" width="12.5703125" style="63" customWidth="1"/>
    <col min="8" max="8" width="9.7109375" style="63" customWidth="1"/>
    <col min="9" max="9" width="15.28515625" style="63" customWidth="1"/>
    <col min="10" max="10" width="14.7109375" style="63" customWidth="1"/>
    <col min="11" max="16384" width="9.140625" style="10"/>
  </cols>
  <sheetData>
    <row r="1" spans="1:10" ht="17.100000000000001" customHeight="1" thickBot="1">
      <c r="A1" s="5" t="s">
        <v>154</v>
      </c>
      <c r="B1" s="6"/>
      <c r="C1" s="7"/>
      <c r="D1" s="8"/>
      <c r="E1" s="8"/>
      <c r="F1" s="8"/>
      <c r="G1" s="8"/>
      <c r="H1" s="8"/>
      <c r="I1" s="8"/>
      <c r="J1" s="155" t="s">
        <v>59</v>
      </c>
    </row>
    <row r="2" spans="1:10" ht="17.25" customHeight="1">
      <c r="A2" s="11" t="s">
        <v>153</v>
      </c>
      <c r="B2" s="6"/>
      <c r="C2" s="5"/>
      <c r="D2" s="8"/>
      <c r="E2" s="8"/>
      <c r="F2" s="8"/>
      <c r="G2" s="8"/>
      <c r="H2" s="8"/>
      <c r="I2" s="12" t="s">
        <v>88</v>
      </c>
      <c r="J2" s="156" t="s">
        <v>118</v>
      </c>
    </row>
    <row r="3" spans="1:10" ht="17.25" customHeight="1">
      <c r="A3" s="150" t="s">
        <v>254</v>
      </c>
      <c r="B3" s="151" t="s">
        <v>440</v>
      </c>
      <c r="C3" s="153" t="s">
        <v>574</v>
      </c>
      <c r="D3" s="152">
        <v>2017</v>
      </c>
      <c r="E3" s="149"/>
      <c r="F3" s="149"/>
      <c r="G3" s="149"/>
      <c r="H3" s="12"/>
      <c r="I3" s="12" t="s">
        <v>84</v>
      </c>
      <c r="J3" s="219"/>
    </row>
    <row r="4" spans="1:10" ht="13.5" customHeight="1">
      <c r="A4" s="13" t="s">
        <v>152</v>
      </c>
      <c r="B4" s="13"/>
      <c r="C4" s="13"/>
      <c r="D4" s="12"/>
      <c r="E4" s="12"/>
      <c r="F4" s="12"/>
      <c r="G4" s="12"/>
      <c r="H4" s="12"/>
      <c r="I4" s="12" t="s">
        <v>82</v>
      </c>
      <c r="J4" s="219" t="s">
        <v>332</v>
      </c>
    </row>
    <row r="5" spans="1:10" ht="16.5" customHeight="1">
      <c r="A5" s="13" t="s">
        <v>248</v>
      </c>
      <c r="B5" s="13"/>
      <c r="C5" s="13"/>
      <c r="D5" s="12"/>
      <c r="E5" s="12"/>
      <c r="F5" s="12"/>
      <c r="G5" s="12"/>
      <c r="H5" s="12"/>
      <c r="I5" s="12"/>
      <c r="J5" s="219"/>
    </row>
    <row r="6" spans="1:10" ht="15.75" customHeight="1">
      <c r="A6" s="13" t="s">
        <v>109</v>
      </c>
      <c r="B6" s="13"/>
      <c r="C6" s="13"/>
      <c r="D6" s="12"/>
      <c r="E6" s="12"/>
      <c r="F6" s="12"/>
      <c r="G6" s="12"/>
      <c r="H6" s="12"/>
      <c r="I6" s="12" t="s">
        <v>120</v>
      </c>
      <c r="J6" s="219" t="s">
        <v>331</v>
      </c>
    </row>
    <row r="7" spans="1:10" ht="14.1" customHeight="1">
      <c r="A7" s="13" t="s">
        <v>128</v>
      </c>
      <c r="B7" s="13"/>
      <c r="C7" s="13"/>
      <c r="D7" s="12"/>
      <c r="E7" s="12"/>
      <c r="F7" s="12"/>
      <c r="G7" s="12"/>
      <c r="H7" s="12"/>
      <c r="I7" s="12"/>
      <c r="J7" s="219"/>
    </row>
    <row r="8" spans="1:10" ht="14.1" customHeight="1" thickBot="1">
      <c r="A8" s="13" t="s">
        <v>54</v>
      </c>
      <c r="B8" s="13"/>
      <c r="C8" s="13"/>
      <c r="D8" s="12"/>
      <c r="E8" s="12"/>
      <c r="F8" s="12"/>
      <c r="G8" s="12"/>
      <c r="H8" s="12"/>
      <c r="I8" s="12" t="s">
        <v>83</v>
      </c>
      <c r="J8" s="220" t="s">
        <v>53</v>
      </c>
    </row>
    <row r="9" spans="1:10" ht="14.25" customHeight="1">
      <c r="B9" s="15"/>
      <c r="C9" s="15"/>
      <c r="D9" s="12"/>
      <c r="E9" s="12"/>
      <c r="F9" s="12"/>
      <c r="G9" s="12"/>
      <c r="H9" s="12"/>
      <c r="I9" s="12"/>
      <c r="J9" s="16"/>
    </row>
    <row r="10" spans="1:10" ht="5.25" customHeight="1">
      <c r="A10" s="17"/>
      <c r="B10" s="17"/>
      <c r="C10" s="18"/>
      <c r="D10" s="19"/>
      <c r="E10" s="19"/>
      <c r="F10" s="19"/>
      <c r="G10" s="19"/>
      <c r="H10" s="19"/>
      <c r="I10" s="19"/>
      <c r="J10" s="19"/>
    </row>
    <row r="11" spans="1:10" ht="12.75" customHeight="1">
      <c r="A11" s="20"/>
      <c r="B11" s="21"/>
      <c r="C11" s="22"/>
      <c r="D11" s="23"/>
      <c r="E11" s="24"/>
      <c r="F11" s="25" t="s">
        <v>63</v>
      </c>
      <c r="G11" s="25"/>
      <c r="H11" s="26"/>
      <c r="I11" s="27"/>
      <c r="J11" s="28"/>
    </row>
    <row r="12" spans="1:10" ht="9.9499999999999993" customHeight="1">
      <c r="A12" s="21"/>
      <c r="B12" s="21" t="s">
        <v>78</v>
      </c>
      <c r="C12" s="21"/>
      <c r="D12" s="23" t="s">
        <v>150</v>
      </c>
      <c r="E12" s="29" t="s">
        <v>123</v>
      </c>
      <c r="F12" s="475" t="s">
        <v>64</v>
      </c>
      <c r="G12" s="475"/>
      <c r="H12" s="29" t="s">
        <v>67</v>
      </c>
      <c r="I12" s="31"/>
      <c r="J12" s="28" t="s">
        <v>57</v>
      </c>
    </row>
    <row r="13" spans="1:10" ht="9.9499999999999993" customHeight="1">
      <c r="A13" s="21" t="s">
        <v>60</v>
      </c>
      <c r="B13" s="21" t="s">
        <v>79</v>
      </c>
      <c r="C13" s="22" t="s">
        <v>62</v>
      </c>
      <c r="D13" s="23" t="s">
        <v>151</v>
      </c>
      <c r="E13" s="32" t="s">
        <v>124</v>
      </c>
      <c r="F13" s="23" t="s">
        <v>65</v>
      </c>
      <c r="G13" s="23"/>
      <c r="H13" s="23" t="s">
        <v>68</v>
      </c>
      <c r="I13" s="23" t="s">
        <v>69</v>
      </c>
      <c r="J13" s="28" t="s">
        <v>58</v>
      </c>
    </row>
    <row r="14" spans="1:10" ht="9.9499999999999993" customHeight="1">
      <c r="A14" s="20"/>
      <c r="B14" s="21" t="s">
        <v>80</v>
      </c>
      <c r="C14" s="21"/>
      <c r="D14" s="23" t="s">
        <v>58</v>
      </c>
      <c r="E14" s="32" t="s">
        <v>114</v>
      </c>
      <c r="F14" s="23" t="s">
        <v>66</v>
      </c>
      <c r="G14" s="23"/>
      <c r="H14" s="23"/>
      <c r="I14" s="23"/>
      <c r="J14" s="28"/>
    </row>
    <row r="15" spans="1:10" ht="9.9499999999999993" customHeight="1">
      <c r="A15" s="20"/>
      <c r="B15" s="21"/>
      <c r="C15" s="21"/>
      <c r="D15" s="23"/>
      <c r="E15" s="32" t="s">
        <v>115</v>
      </c>
      <c r="F15" s="23"/>
      <c r="G15" s="23"/>
      <c r="H15" s="23"/>
      <c r="I15" s="23"/>
      <c r="J15" s="28"/>
    </row>
    <row r="16" spans="1:10" s="102" customFormat="1" ht="9.9499999999999993" customHeight="1" thickBot="1">
      <c r="A16" s="97">
        <v>1</v>
      </c>
      <c r="B16" s="98">
        <v>2</v>
      </c>
      <c r="C16" s="98">
        <v>3</v>
      </c>
      <c r="D16" s="98" t="s">
        <v>55</v>
      </c>
      <c r="E16" s="99" t="s">
        <v>56</v>
      </c>
      <c r="F16" s="98" t="s">
        <v>70</v>
      </c>
      <c r="G16" s="98"/>
      <c r="H16" s="98" t="s">
        <v>71</v>
      </c>
      <c r="I16" s="100" t="s">
        <v>72</v>
      </c>
      <c r="J16" s="101" t="s">
        <v>73</v>
      </c>
    </row>
    <row r="17" spans="1:10" s="103" customFormat="1" ht="18" customHeight="1">
      <c r="A17" s="104" t="s">
        <v>77</v>
      </c>
      <c r="B17" s="105" t="s">
        <v>90</v>
      </c>
      <c r="C17" s="106" t="s">
        <v>108</v>
      </c>
      <c r="D17" s="107">
        <f t="shared" ref="D17:J17" si="0">D19+D76+D75+D95+D74</f>
        <v>7210397</v>
      </c>
      <c r="E17" s="107">
        <f t="shared" si="0"/>
        <v>4700613.79</v>
      </c>
      <c r="F17" s="107">
        <f t="shared" si="0"/>
        <v>0</v>
      </c>
      <c r="G17" s="107">
        <f t="shared" si="0"/>
        <v>0</v>
      </c>
      <c r="H17" s="107">
        <f t="shared" si="0"/>
        <v>0</v>
      </c>
      <c r="I17" s="107">
        <f t="shared" si="0"/>
        <v>4700613.79</v>
      </c>
      <c r="J17" s="107">
        <f t="shared" si="0"/>
        <v>2509783.21</v>
      </c>
    </row>
    <row r="18" spans="1:10" ht="15.95" customHeight="1">
      <c r="A18" s="36" t="s">
        <v>61</v>
      </c>
      <c r="B18" s="37"/>
      <c r="C18" s="38"/>
      <c r="D18" s="39"/>
      <c r="E18" s="39"/>
      <c r="F18" s="39"/>
      <c r="G18" s="39"/>
      <c r="H18" s="39"/>
      <c r="I18" s="39"/>
      <c r="J18" s="39"/>
    </row>
    <row r="19" spans="1:10" s="157" customFormat="1" ht="15.95" customHeight="1">
      <c r="A19" s="495" t="s">
        <v>172</v>
      </c>
      <c r="B19" s="37"/>
      <c r="C19" s="406" t="s">
        <v>157</v>
      </c>
      <c r="D19" s="496">
        <f>D20+D34+D44+D50+D63+D64+D69+D71+D72+D73+D70</f>
        <v>625000</v>
      </c>
      <c r="E19" s="496">
        <f>E20+E34+E44+E50+E63+E64+E69+E71+E72+E73+E70</f>
        <v>402651.45000000007</v>
      </c>
      <c r="F19" s="496">
        <f>F20+F34+F44+F50+F63+F64+F69+F71+F72+F73</f>
        <v>0</v>
      </c>
      <c r="G19" s="496">
        <f>G20+G34+G44+G50+G63+G64+G69+G71+G72+G73</f>
        <v>0</v>
      </c>
      <c r="H19" s="496">
        <f>H20+H34+H44+H50+H63+H64+H69+H71+H72+H73</f>
        <v>0</v>
      </c>
      <c r="I19" s="496">
        <f>I20+I34+I44+I50+I63+I64+I69+I71+I72+I73+I70</f>
        <v>402651.45000000007</v>
      </c>
      <c r="J19" s="496">
        <f>J20+J34+J44+J50+J63+J64+J69+J71+J72+J73+J70</f>
        <v>222348.55</v>
      </c>
    </row>
    <row r="20" spans="1:10" s="158" customFormat="1" ht="15.95" customHeight="1">
      <c r="A20" s="497" t="s">
        <v>173</v>
      </c>
      <c r="B20" s="498"/>
      <c r="C20" s="406" t="s">
        <v>158</v>
      </c>
      <c r="D20" s="499">
        <f t="shared" ref="D20:J20" si="1">D21</f>
        <v>304100</v>
      </c>
      <c r="E20" s="499">
        <f t="shared" si="1"/>
        <v>187684.62000000002</v>
      </c>
      <c r="F20" s="499">
        <f t="shared" si="1"/>
        <v>0</v>
      </c>
      <c r="G20" s="499"/>
      <c r="H20" s="499">
        <f t="shared" si="1"/>
        <v>0</v>
      </c>
      <c r="I20" s="499">
        <f t="shared" si="1"/>
        <v>187684.62000000002</v>
      </c>
      <c r="J20" s="499">
        <f t="shared" si="1"/>
        <v>116415.37999999999</v>
      </c>
    </row>
    <row r="21" spans="1:10" s="158" customFormat="1" ht="15.95" customHeight="1">
      <c r="A21" s="500" t="s">
        <v>174</v>
      </c>
      <c r="B21" s="43"/>
      <c r="C21" s="406" t="s">
        <v>159</v>
      </c>
      <c r="D21" s="501">
        <f>D22+D23+D24+D25+D26+D27+D33+D29+D31+D30+D32+D28</f>
        <v>304100</v>
      </c>
      <c r="E21" s="501">
        <f>E22+E23+E24+E25+E26+E27+E33+E29+E31+E30+E32+E28</f>
        <v>187684.62000000002</v>
      </c>
      <c r="F21" s="501">
        <f>F22+F23+F24+F25+F26+F27+F33+F29+F31+F30</f>
        <v>0</v>
      </c>
      <c r="G21" s="501">
        <f>G22+G23+G24+G25+G26+G27+G33+G29+G31+G30</f>
        <v>0</v>
      </c>
      <c r="H21" s="501">
        <f>H22+H23+H24+H25+H26+H27+H33+H29+H31+H30</f>
        <v>0</v>
      </c>
      <c r="I21" s="501">
        <f>I22+I23+I24+I25+I26+I27+I33+I29+I31+I30+I32+I28</f>
        <v>187684.62000000002</v>
      </c>
      <c r="J21" s="501">
        <f>J22+J23+J24+J25+J27+J33+J29+J31+J30+J32+J28</f>
        <v>116415.37999999999</v>
      </c>
    </row>
    <row r="22" spans="1:10" ht="14.25" customHeight="1">
      <c r="A22" s="44" t="s">
        <v>175</v>
      </c>
      <c r="B22" s="45"/>
      <c r="C22" s="46" t="s">
        <v>160</v>
      </c>
      <c r="D22" s="47">
        <v>303400</v>
      </c>
      <c r="E22" s="48">
        <v>185164.7</v>
      </c>
      <c r="F22" s="40"/>
      <c r="G22" s="40"/>
      <c r="H22" s="40"/>
      <c r="I22" s="3">
        <f t="shared" ref="I22:I42" si="2">E22</f>
        <v>185164.7</v>
      </c>
      <c r="J22" s="41">
        <f t="shared" ref="J22:J33" si="3">D22-E22</f>
        <v>118235.29999999999</v>
      </c>
    </row>
    <row r="23" spans="1:10" ht="14.25" customHeight="1">
      <c r="A23" s="44" t="s">
        <v>175</v>
      </c>
      <c r="B23" s="45"/>
      <c r="C23" s="46" t="s">
        <v>510</v>
      </c>
      <c r="D23" s="47"/>
      <c r="E23" s="48">
        <v>2047.42</v>
      </c>
      <c r="F23" s="40"/>
      <c r="G23" s="40"/>
      <c r="H23" s="40"/>
      <c r="I23" s="3">
        <f t="shared" si="2"/>
        <v>2047.42</v>
      </c>
      <c r="J23" s="41">
        <f t="shared" si="3"/>
        <v>-2047.42</v>
      </c>
    </row>
    <row r="24" spans="1:10" ht="14.25" customHeight="1">
      <c r="A24" s="44" t="s">
        <v>175</v>
      </c>
      <c r="B24" s="45"/>
      <c r="C24" s="46" t="s">
        <v>426</v>
      </c>
      <c r="D24" s="47"/>
      <c r="E24" s="48">
        <v>0</v>
      </c>
      <c r="F24" s="40"/>
      <c r="G24" s="40"/>
      <c r="H24" s="40"/>
      <c r="I24" s="3">
        <f t="shared" si="2"/>
        <v>0</v>
      </c>
      <c r="J24" s="41">
        <f t="shared" si="3"/>
        <v>0</v>
      </c>
    </row>
    <row r="25" spans="1:10" ht="14.25" customHeight="1">
      <c r="A25" s="44" t="s">
        <v>175</v>
      </c>
      <c r="B25" s="45"/>
      <c r="C25" s="46" t="s">
        <v>373</v>
      </c>
      <c r="D25" s="47"/>
      <c r="E25" s="48"/>
      <c r="F25" s="40"/>
      <c r="G25" s="40"/>
      <c r="H25" s="40"/>
      <c r="I25" s="3">
        <f t="shared" si="2"/>
        <v>0</v>
      </c>
      <c r="J25" s="41">
        <f t="shared" si="3"/>
        <v>0</v>
      </c>
    </row>
    <row r="26" spans="1:10" ht="14.25" customHeight="1">
      <c r="A26" s="44" t="s">
        <v>175</v>
      </c>
      <c r="B26" s="45"/>
      <c r="C26" s="46" t="s">
        <v>160</v>
      </c>
      <c r="D26" s="47"/>
      <c r="E26" s="48"/>
      <c r="F26" s="40"/>
      <c r="G26" s="40"/>
      <c r="H26" s="40"/>
      <c r="I26" s="3">
        <f t="shared" si="2"/>
        <v>0</v>
      </c>
      <c r="J26" s="41">
        <f>D26-E26</f>
        <v>0</v>
      </c>
    </row>
    <row r="27" spans="1:10" ht="13.5" customHeight="1">
      <c r="A27" s="49" t="s">
        <v>176</v>
      </c>
      <c r="B27" s="45"/>
      <c r="C27" s="46" t="s">
        <v>374</v>
      </c>
      <c r="D27" s="50">
        <v>200</v>
      </c>
      <c r="E27" s="154"/>
      <c r="F27" s="40"/>
      <c r="G27" s="40"/>
      <c r="H27" s="40"/>
      <c r="I27" s="3">
        <f t="shared" si="2"/>
        <v>0</v>
      </c>
      <c r="J27" s="41">
        <f t="shared" si="3"/>
        <v>200</v>
      </c>
    </row>
    <row r="28" spans="1:10" ht="12.75" customHeight="1">
      <c r="A28" s="49" t="s">
        <v>176</v>
      </c>
      <c r="B28" s="45"/>
      <c r="C28" s="46" t="s">
        <v>556</v>
      </c>
      <c r="D28" s="50"/>
      <c r="E28" s="154"/>
      <c r="F28" s="40"/>
      <c r="G28" s="40"/>
      <c r="H28" s="40"/>
      <c r="I28" s="3">
        <f>E28</f>
        <v>0</v>
      </c>
      <c r="J28" s="41">
        <f>D28-E28</f>
        <v>0</v>
      </c>
    </row>
    <row r="29" spans="1:10" ht="12.75" customHeight="1">
      <c r="A29" s="49" t="s">
        <v>176</v>
      </c>
      <c r="B29" s="45"/>
      <c r="C29" s="46" t="s">
        <v>568</v>
      </c>
      <c r="D29" s="50"/>
      <c r="E29" s="154">
        <v>25</v>
      </c>
      <c r="F29" s="40"/>
      <c r="G29" s="40"/>
      <c r="H29" s="40"/>
      <c r="I29" s="3">
        <f>E29</f>
        <v>25</v>
      </c>
      <c r="J29" s="41">
        <f>D29-E29</f>
        <v>-25</v>
      </c>
    </row>
    <row r="30" spans="1:10" ht="12.75" customHeight="1">
      <c r="A30" s="49" t="s">
        <v>176</v>
      </c>
      <c r="B30" s="45"/>
      <c r="C30" s="46" t="s">
        <v>367</v>
      </c>
      <c r="D30" s="47">
        <v>500</v>
      </c>
      <c r="E30" s="48">
        <v>372.5</v>
      </c>
      <c r="F30" s="40"/>
      <c r="G30" s="40"/>
      <c r="H30" s="40"/>
      <c r="I30" s="3">
        <f t="shared" si="2"/>
        <v>372.5</v>
      </c>
      <c r="J30" s="41">
        <f t="shared" si="3"/>
        <v>127.5</v>
      </c>
    </row>
    <row r="31" spans="1:10" ht="11.25" customHeight="1">
      <c r="A31" s="49" t="s">
        <v>176</v>
      </c>
      <c r="B31" s="45"/>
      <c r="C31" s="46" t="s">
        <v>557</v>
      </c>
      <c r="D31" s="50"/>
      <c r="E31" s="154"/>
      <c r="F31" s="40"/>
      <c r="G31" s="40"/>
      <c r="H31" s="40"/>
      <c r="I31" s="3">
        <f t="shared" si="2"/>
        <v>0</v>
      </c>
      <c r="J31" s="41">
        <f t="shared" si="3"/>
        <v>0</v>
      </c>
    </row>
    <row r="32" spans="1:10" ht="11.25" customHeight="1">
      <c r="A32" s="49" t="s">
        <v>176</v>
      </c>
      <c r="B32" s="45"/>
      <c r="C32" s="46" t="s">
        <v>564</v>
      </c>
      <c r="D32" s="50"/>
      <c r="E32" s="154">
        <v>75</v>
      </c>
      <c r="F32" s="40"/>
      <c r="G32" s="40"/>
      <c r="H32" s="40"/>
      <c r="I32" s="3">
        <f t="shared" ref="I32" si="4">E32</f>
        <v>75</v>
      </c>
      <c r="J32" s="41">
        <f t="shared" ref="J32" si="5">D32-E32</f>
        <v>-75</v>
      </c>
    </row>
    <row r="33" spans="1:10" ht="12" customHeight="1">
      <c r="A33" s="51" t="s">
        <v>177</v>
      </c>
      <c r="B33" s="45"/>
      <c r="C33" s="46" t="s">
        <v>399</v>
      </c>
      <c r="D33" s="50"/>
      <c r="E33" s="154"/>
      <c r="F33" s="40"/>
      <c r="G33" s="40"/>
      <c r="H33" s="40"/>
      <c r="I33" s="3">
        <f t="shared" si="2"/>
        <v>0</v>
      </c>
      <c r="J33" s="41">
        <f t="shared" si="3"/>
        <v>0</v>
      </c>
    </row>
    <row r="34" spans="1:10" s="42" customFormat="1" ht="36" customHeight="1">
      <c r="A34" s="403" t="s">
        <v>441</v>
      </c>
      <c r="B34" s="43"/>
      <c r="C34" s="406" t="s">
        <v>451</v>
      </c>
      <c r="D34" s="407">
        <f t="shared" ref="D34:J34" si="6">D35</f>
        <v>102800</v>
      </c>
      <c r="E34" s="407">
        <f t="shared" si="6"/>
        <v>68276.210000000006</v>
      </c>
      <c r="F34" s="407">
        <f t="shared" si="6"/>
        <v>0</v>
      </c>
      <c r="G34" s="407">
        <f t="shared" si="6"/>
        <v>0</v>
      </c>
      <c r="H34" s="407">
        <f t="shared" si="6"/>
        <v>0</v>
      </c>
      <c r="I34" s="3">
        <f t="shared" si="2"/>
        <v>68276.210000000006</v>
      </c>
      <c r="J34" s="407">
        <f t="shared" si="6"/>
        <v>34523.789999999994</v>
      </c>
    </row>
    <row r="35" spans="1:10" s="42" customFormat="1" ht="35.25" customHeight="1">
      <c r="A35" s="403" t="s">
        <v>442</v>
      </c>
      <c r="B35" s="43"/>
      <c r="C35" s="406" t="s">
        <v>452</v>
      </c>
      <c r="D35" s="407">
        <f>D36+D37+D38+D39+D40+D41+D42+D43</f>
        <v>102800</v>
      </c>
      <c r="E35" s="407">
        <f t="shared" ref="E35:J35" si="7">E36+E37+E38+E39+E40+E41+E42+E43</f>
        <v>68276.210000000006</v>
      </c>
      <c r="F35" s="407">
        <f t="shared" si="7"/>
        <v>0</v>
      </c>
      <c r="G35" s="407">
        <f t="shared" si="7"/>
        <v>0</v>
      </c>
      <c r="H35" s="407">
        <f t="shared" si="7"/>
        <v>0</v>
      </c>
      <c r="I35" s="3">
        <f t="shared" si="2"/>
        <v>68276.210000000006</v>
      </c>
      <c r="J35" s="407">
        <f t="shared" si="7"/>
        <v>34523.789999999994</v>
      </c>
    </row>
    <row r="36" spans="1:10" ht="22.5" customHeight="1">
      <c r="A36" s="404" t="s">
        <v>443</v>
      </c>
      <c r="B36" s="45"/>
      <c r="C36" s="46" t="s">
        <v>447</v>
      </c>
      <c r="D36" s="47">
        <v>41000</v>
      </c>
      <c r="E36" s="47">
        <v>27608.19</v>
      </c>
      <c r="F36" s="39"/>
      <c r="G36" s="39"/>
      <c r="H36" s="39"/>
      <c r="I36" s="3">
        <f t="shared" si="2"/>
        <v>27608.19</v>
      </c>
      <c r="J36" s="41">
        <f t="shared" ref="J36:J42" si="8">D36-E36</f>
        <v>13391.810000000001</v>
      </c>
    </row>
    <row r="37" spans="1:10" ht="18" hidden="1" customHeight="1">
      <c r="A37" s="404" t="s">
        <v>443</v>
      </c>
      <c r="B37" s="45"/>
      <c r="C37" s="46" t="s">
        <v>479</v>
      </c>
      <c r="D37" s="47"/>
      <c r="E37" s="47"/>
      <c r="F37" s="39"/>
      <c r="G37" s="39"/>
      <c r="H37" s="39"/>
      <c r="I37" s="3">
        <f t="shared" si="2"/>
        <v>0</v>
      </c>
      <c r="J37" s="41">
        <f t="shared" si="8"/>
        <v>0</v>
      </c>
    </row>
    <row r="38" spans="1:10" ht="24" customHeight="1">
      <c r="A38" s="405" t="s">
        <v>444</v>
      </c>
      <c r="B38" s="45"/>
      <c r="C38" s="46" t="s">
        <v>448</v>
      </c>
      <c r="D38" s="47">
        <v>600</v>
      </c>
      <c r="E38" s="47">
        <v>292.79000000000002</v>
      </c>
      <c r="F38" s="39"/>
      <c r="G38" s="39"/>
      <c r="H38" s="39"/>
      <c r="I38" s="3">
        <f t="shared" si="2"/>
        <v>292.79000000000002</v>
      </c>
      <c r="J38" s="41">
        <f t="shared" si="8"/>
        <v>307.20999999999998</v>
      </c>
    </row>
    <row r="39" spans="1:10" ht="18" hidden="1" customHeight="1">
      <c r="A39" s="405" t="s">
        <v>444</v>
      </c>
      <c r="B39" s="45"/>
      <c r="C39" s="46" t="s">
        <v>480</v>
      </c>
      <c r="D39" s="47"/>
      <c r="E39" s="47"/>
      <c r="F39" s="39"/>
      <c r="G39" s="39"/>
      <c r="H39" s="39"/>
      <c r="I39" s="3">
        <f t="shared" si="2"/>
        <v>0</v>
      </c>
      <c r="J39" s="41">
        <f t="shared" si="8"/>
        <v>0</v>
      </c>
    </row>
    <row r="40" spans="1:10" ht="26.25" customHeight="1">
      <c r="A40" s="405" t="s">
        <v>445</v>
      </c>
      <c r="B40" s="45"/>
      <c r="C40" s="46" t="s">
        <v>449</v>
      </c>
      <c r="D40" s="47">
        <v>70000</v>
      </c>
      <c r="E40" s="47">
        <v>46088.62</v>
      </c>
      <c r="F40" s="39"/>
      <c r="G40" s="39"/>
      <c r="H40" s="39"/>
      <c r="I40" s="3">
        <f t="shared" si="2"/>
        <v>46088.62</v>
      </c>
      <c r="J40" s="41">
        <f t="shared" si="8"/>
        <v>23911.379999999997</v>
      </c>
    </row>
    <row r="41" spans="1:10" ht="26.25" hidden="1" customHeight="1">
      <c r="A41" s="405" t="s">
        <v>445</v>
      </c>
      <c r="B41" s="45"/>
      <c r="C41" s="46" t="s">
        <v>481</v>
      </c>
      <c r="D41" s="47"/>
      <c r="E41" s="47"/>
      <c r="F41" s="39"/>
      <c r="G41" s="39"/>
      <c r="H41" s="39"/>
      <c r="I41" s="3">
        <f t="shared" si="2"/>
        <v>0</v>
      </c>
      <c r="J41" s="41">
        <f t="shared" si="8"/>
        <v>0</v>
      </c>
    </row>
    <row r="42" spans="1:10" ht="26.25" customHeight="1">
      <c r="A42" s="405" t="s">
        <v>446</v>
      </c>
      <c r="B42" s="45"/>
      <c r="C42" s="46" t="s">
        <v>450</v>
      </c>
      <c r="D42" s="47">
        <v>-8800</v>
      </c>
      <c r="E42" s="47">
        <v>-5713.39</v>
      </c>
      <c r="F42" s="39"/>
      <c r="G42" s="39"/>
      <c r="H42" s="39"/>
      <c r="I42" s="473">
        <f t="shared" si="2"/>
        <v>-5713.39</v>
      </c>
      <c r="J42" s="41">
        <f t="shared" si="8"/>
        <v>-3086.6099999999997</v>
      </c>
    </row>
    <row r="43" spans="1:10" ht="27.75" hidden="1" customHeight="1">
      <c r="A43" s="405" t="s">
        <v>446</v>
      </c>
      <c r="B43" s="45"/>
      <c r="C43" s="46" t="s">
        <v>482</v>
      </c>
      <c r="D43" s="47"/>
      <c r="E43" s="47"/>
      <c r="F43" s="39"/>
      <c r="G43" s="39"/>
      <c r="H43" s="39"/>
      <c r="I43" s="472"/>
      <c r="J43" s="86"/>
    </row>
    <row r="44" spans="1:10" s="158" customFormat="1" ht="15.95" customHeight="1">
      <c r="A44" s="502" t="s">
        <v>178</v>
      </c>
      <c r="B44" s="503"/>
      <c r="C44" s="504" t="s">
        <v>161</v>
      </c>
      <c r="D44" s="505">
        <f t="shared" ref="D44:J44" si="9">D45</f>
        <v>14000</v>
      </c>
      <c r="E44" s="505">
        <f t="shared" si="9"/>
        <v>0</v>
      </c>
      <c r="F44" s="505">
        <f t="shared" si="9"/>
        <v>0</v>
      </c>
      <c r="G44" s="505">
        <f t="shared" si="9"/>
        <v>0</v>
      </c>
      <c r="H44" s="505">
        <f t="shared" si="9"/>
        <v>0</v>
      </c>
      <c r="I44" s="506">
        <f t="shared" si="9"/>
        <v>0</v>
      </c>
      <c r="J44" s="505">
        <f t="shared" si="9"/>
        <v>14000</v>
      </c>
    </row>
    <row r="45" spans="1:10" s="157" customFormat="1" ht="15.95" customHeight="1">
      <c r="A45" s="52" t="s">
        <v>44</v>
      </c>
      <c r="B45" s="45"/>
      <c r="C45" s="2" t="s">
        <v>180</v>
      </c>
      <c r="D45" s="507">
        <f t="shared" ref="D45:J45" si="10">D46+D47+D48+D49</f>
        <v>14000</v>
      </c>
      <c r="E45" s="507">
        <f t="shared" si="10"/>
        <v>0</v>
      </c>
      <c r="F45" s="507">
        <f t="shared" si="10"/>
        <v>0</v>
      </c>
      <c r="G45" s="507">
        <f t="shared" si="10"/>
        <v>0</v>
      </c>
      <c r="H45" s="507">
        <f t="shared" si="10"/>
        <v>0</v>
      </c>
      <c r="I45" s="507">
        <f t="shared" si="10"/>
        <v>0</v>
      </c>
      <c r="J45" s="507">
        <f t="shared" si="10"/>
        <v>14000</v>
      </c>
    </row>
    <row r="46" spans="1:10" ht="19.5" customHeight="1">
      <c r="A46" s="52" t="s">
        <v>45</v>
      </c>
      <c r="B46" s="45"/>
      <c r="C46" s="2" t="s">
        <v>162</v>
      </c>
      <c r="D46" s="208">
        <v>14000</v>
      </c>
      <c r="E46" s="208"/>
      <c r="F46" s="40"/>
      <c r="G46" s="40"/>
      <c r="H46" s="40"/>
      <c r="I46" s="3">
        <f>E46</f>
        <v>0</v>
      </c>
      <c r="J46" s="41">
        <f>D46-E46</f>
        <v>14000</v>
      </c>
    </row>
    <row r="47" spans="1:10" ht="20.25" customHeight="1">
      <c r="A47" s="415" t="s">
        <v>45</v>
      </c>
      <c r="B47" s="45"/>
      <c r="C47" s="2" t="s">
        <v>511</v>
      </c>
      <c r="D47" s="208"/>
      <c r="E47" s="208">
        <v>0</v>
      </c>
      <c r="F47" s="40"/>
      <c r="G47" s="40"/>
      <c r="H47" s="40"/>
      <c r="I47" s="3">
        <f>E47</f>
        <v>0</v>
      </c>
      <c r="J47" s="41">
        <f>D47-E47</f>
        <v>0</v>
      </c>
    </row>
    <row r="48" spans="1:10" ht="9" hidden="1" customHeight="1">
      <c r="A48" s="52" t="s">
        <v>45</v>
      </c>
      <c r="B48" s="45"/>
      <c r="C48" s="2" t="s">
        <v>283</v>
      </c>
      <c r="D48" s="208"/>
      <c r="E48" s="208"/>
      <c r="F48" s="40"/>
      <c r="G48" s="40"/>
      <c r="H48" s="40"/>
      <c r="I48" s="142">
        <f>E48</f>
        <v>0</v>
      </c>
      <c r="J48" s="41">
        <f>D48-E48</f>
        <v>0</v>
      </c>
    </row>
    <row r="49" spans="1:10" ht="11.25" hidden="1" customHeight="1">
      <c r="A49" s="52" t="s">
        <v>45</v>
      </c>
      <c r="B49" s="45"/>
      <c r="C49" s="2" t="s">
        <v>354</v>
      </c>
      <c r="D49" s="208"/>
      <c r="E49" s="208"/>
      <c r="F49" s="40"/>
      <c r="G49" s="40"/>
      <c r="H49" s="40"/>
      <c r="I49" s="142">
        <f>E49</f>
        <v>0</v>
      </c>
      <c r="J49" s="41">
        <f>D49-E49</f>
        <v>0</v>
      </c>
    </row>
    <row r="50" spans="1:10" s="158" customFormat="1" ht="15.95" customHeight="1">
      <c r="A50" s="502" t="s">
        <v>46</v>
      </c>
      <c r="B50" s="503"/>
      <c r="C50" s="504" t="s">
        <v>163</v>
      </c>
      <c r="D50" s="505">
        <f>D51+D52+D54+D55+D56+D57+D58+D60+D62+D53+D59</f>
        <v>200400</v>
      </c>
      <c r="E50" s="505">
        <f t="shared" ref="E50:J50" si="11">E51+E52+E53+E54+E55+E56+E57+E58+E60+E61+E62+E59</f>
        <v>132930.62000000002</v>
      </c>
      <c r="F50" s="505">
        <f t="shared" si="11"/>
        <v>0</v>
      </c>
      <c r="G50" s="505">
        <f t="shared" si="11"/>
        <v>0</v>
      </c>
      <c r="H50" s="505">
        <f t="shared" si="11"/>
        <v>0</v>
      </c>
      <c r="I50" s="505">
        <f t="shared" si="11"/>
        <v>132930.62000000002</v>
      </c>
      <c r="J50" s="505">
        <f t="shared" si="11"/>
        <v>67469.38</v>
      </c>
    </row>
    <row r="51" spans="1:10" ht="15.95" customHeight="1">
      <c r="A51" s="52" t="s">
        <v>47</v>
      </c>
      <c r="B51" s="45"/>
      <c r="C51" s="2" t="s">
        <v>164</v>
      </c>
      <c r="D51" s="208">
        <v>45200</v>
      </c>
      <c r="E51" s="208">
        <v>60190.98</v>
      </c>
      <c r="F51" s="40"/>
      <c r="G51" s="40"/>
      <c r="H51" s="40"/>
      <c r="I51" s="142">
        <f>E51</f>
        <v>60190.98</v>
      </c>
      <c r="J51" s="41">
        <f>D51-E51</f>
        <v>-14990.980000000003</v>
      </c>
    </row>
    <row r="52" spans="1:10" ht="15.95" customHeight="1">
      <c r="A52" s="52" t="s">
        <v>48</v>
      </c>
      <c r="B52" s="45"/>
      <c r="C52" s="2" t="s">
        <v>501</v>
      </c>
      <c r="D52" s="208"/>
      <c r="E52" s="208">
        <v>368.02</v>
      </c>
      <c r="F52" s="40"/>
      <c r="G52" s="40"/>
      <c r="H52" s="40"/>
      <c r="I52" s="142">
        <f t="shared" ref="I52:I62" si="12">E52</f>
        <v>368.02</v>
      </c>
      <c r="J52" s="41">
        <f t="shared" ref="J52:J63" si="13">D52-E52</f>
        <v>-368.02</v>
      </c>
    </row>
    <row r="53" spans="1:10" ht="15.95" customHeight="1">
      <c r="A53" s="52" t="s">
        <v>252</v>
      </c>
      <c r="B53" s="45"/>
      <c r="C53" s="2" t="s">
        <v>251</v>
      </c>
      <c r="D53" s="208"/>
      <c r="E53" s="208"/>
      <c r="F53" s="40"/>
      <c r="G53" s="40"/>
      <c r="H53" s="40"/>
      <c r="I53" s="142">
        <f t="shared" si="12"/>
        <v>0</v>
      </c>
      <c r="J53" s="41">
        <f t="shared" si="13"/>
        <v>0</v>
      </c>
    </row>
    <row r="54" spans="1:10" ht="15.95" customHeight="1">
      <c r="A54" s="52" t="s">
        <v>49</v>
      </c>
      <c r="B54" s="45"/>
      <c r="C54" s="2" t="s">
        <v>165</v>
      </c>
      <c r="D54" s="208"/>
      <c r="E54" s="208"/>
      <c r="F54" s="40"/>
      <c r="G54" s="40"/>
      <c r="H54" s="40"/>
      <c r="I54" s="142">
        <f t="shared" si="12"/>
        <v>0</v>
      </c>
      <c r="J54" s="41">
        <f t="shared" si="13"/>
        <v>0</v>
      </c>
    </row>
    <row r="55" spans="1:10" ht="15.95" customHeight="1">
      <c r="A55" s="52" t="s">
        <v>49</v>
      </c>
      <c r="B55" s="45"/>
      <c r="C55" s="2" t="s">
        <v>181</v>
      </c>
      <c r="D55" s="208"/>
      <c r="E55" s="208"/>
      <c r="F55" s="40"/>
      <c r="G55" s="40"/>
      <c r="H55" s="40"/>
      <c r="I55" s="142">
        <f t="shared" si="12"/>
        <v>0</v>
      </c>
      <c r="J55" s="41">
        <f t="shared" si="13"/>
        <v>0</v>
      </c>
    </row>
    <row r="56" spans="1:10" ht="15.95" customHeight="1">
      <c r="A56" s="52" t="s">
        <v>49</v>
      </c>
      <c r="B56" s="45"/>
      <c r="C56" s="2" t="s">
        <v>182</v>
      </c>
      <c r="D56" s="208"/>
      <c r="E56" s="208"/>
      <c r="F56" s="40"/>
      <c r="G56" s="40"/>
      <c r="H56" s="40"/>
      <c r="I56" s="142">
        <f t="shared" si="12"/>
        <v>0</v>
      </c>
      <c r="J56" s="41">
        <f t="shared" si="13"/>
        <v>0</v>
      </c>
    </row>
    <row r="57" spans="1:10" ht="15.95" customHeight="1">
      <c r="A57" s="52" t="s">
        <v>49</v>
      </c>
      <c r="B57" s="45"/>
      <c r="C57" s="2" t="s">
        <v>502</v>
      </c>
      <c r="D57" s="208">
        <v>31200</v>
      </c>
      <c r="E57" s="208">
        <v>14013</v>
      </c>
      <c r="F57" s="40"/>
      <c r="G57" s="40"/>
      <c r="H57" s="40"/>
      <c r="I57" s="142">
        <f t="shared" si="12"/>
        <v>14013</v>
      </c>
      <c r="J57" s="41">
        <f t="shared" si="13"/>
        <v>17187</v>
      </c>
    </row>
    <row r="58" spans="1:10" ht="18" customHeight="1">
      <c r="A58" s="52" t="s">
        <v>49</v>
      </c>
      <c r="B58" s="45"/>
      <c r="C58" s="2" t="s">
        <v>503</v>
      </c>
      <c r="D58" s="208"/>
      <c r="E58" s="208">
        <v>897.05</v>
      </c>
      <c r="F58" s="40"/>
      <c r="G58" s="40"/>
      <c r="H58" s="40"/>
      <c r="I58" s="142">
        <f t="shared" si="12"/>
        <v>897.05</v>
      </c>
      <c r="J58" s="41">
        <f t="shared" si="13"/>
        <v>-897.05</v>
      </c>
    </row>
    <row r="59" spans="1:10" ht="18" customHeight="1">
      <c r="A59" s="52" t="s">
        <v>49</v>
      </c>
      <c r="B59" s="45"/>
      <c r="C59" s="2" t="s">
        <v>565</v>
      </c>
      <c r="D59" s="208"/>
      <c r="E59" s="208">
        <v>500</v>
      </c>
      <c r="F59" s="40"/>
      <c r="G59" s="40"/>
      <c r="H59" s="40"/>
      <c r="I59" s="142">
        <f t="shared" ref="I59" si="14">E59</f>
        <v>500</v>
      </c>
      <c r="J59" s="41">
        <f t="shared" ref="J59" si="15">D59-E59</f>
        <v>-500</v>
      </c>
    </row>
    <row r="60" spans="1:10" s="215" customFormat="1" ht="21" customHeight="1">
      <c r="A60" s="52" t="s">
        <v>49</v>
      </c>
      <c r="B60" s="45"/>
      <c r="C60" s="2" t="s">
        <v>504</v>
      </c>
      <c r="D60" s="208">
        <v>124000</v>
      </c>
      <c r="E60" s="208">
        <v>53160.62</v>
      </c>
      <c r="F60" s="40"/>
      <c r="G60" s="40"/>
      <c r="H60" s="40"/>
      <c r="I60" s="142">
        <f t="shared" si="12"/>
        <v>53160.62</v>
      </c>
      <c r="J60" s="41">
        <f t="shared" si="13"/>
        <v>70839.38</v>
      </c>
    </row>
    <row r="61" spans="1:10" s="215" customFormat="1" ht="24" customHeight="1">
      <c r="A61" s="52" t="s">
        <v>49</v>
      </c>
      <c r="B61" s="45"/>
      <c r="C61" s="2" t="s">
        <v>505</v>
      </c>
      <c r="D61" s="208"/>
      <c r="E61" s="208">
        <v>3800.95</v>
      </c>
      <c r="F61" s="40"/>
      <c r="G61" s="40"/>
      <c r="H61" s="40"/>
      <c r="I61" s="142">
        <f t="shared" si="12"/>
        <v>3800.95</v>
      </c>
      <c r="J61" s="41">
        <f t="shared" si="13"/>
        <v>-3800.95</v>
      </c>
    </row>
    <row r="62" spans="1:10" s="215" customFormat="1" ht="21" customHeight="1">
      <c r="A62" s="52" t="s">
        <v>49</v>
      </c>
      <c r="B62" s="45"/>
      <c r="C62" s="2" t="s">
        <v>506</v>
      </c>
      <c r="D62" s="208"/>
      <c r="E62" s="208"/>
      <c r="F62" s="40"/>
      <c r="G62" s="40"/>
      <c r="H62" s="40"/>
      <c r="I62" s="142">
        <f t="shared" si="12"/>
        <v>0</v>
      </c>
      <c r="J62" s="41">
        <f t="shared" si="13"/>
        <v>0</v>
      </c>
    </row>
    <row r="63" spans="1:10" s="158" customFormat="1" ht="21" customHeight="1">
      <c r="A63" s="508" t="s">
        <v>250</v>
      </c>
      <c r="B63" s="43"/>
      <c r="C63" s="108" t="s">
        <v>286</v>
      </c>
      <c r="D63" s="505">
        <v>3700</v>
      </c>
      <c r="E63" s="509">
        <v>5700</v>
      </c>
      <c r="F63" s="109"/>
      <c r="G63" s="109"/>
      <c r="H63" s="109"/>
      <c r="I63" s="474">
        <f>E63</f>
        <v>5700</v>
      </c>
      <c r="J63" s="41">
        <f t="shared" si="13"/>
        <v>-2000</v>
      </c>
    </row>
    <row r="64" spans="1:10" s="158" customFormat="1" ht="22.5" customHeight="1">
      <c r="A64" s="508" t="s">
        <v>50</v>
      </c>
      <c r="B64" s="43"/>
      <c r="C64" s="108" t="s">
        <v>299</v>
      </c>
      <c r="D64" s="509">
        <f>D65</f>
        <v>0</v>
      </c>
      <c r="E64" s="509">
        <f t="shared" ref="E64:J64" si="16">E65</f>
        <v>0</v>
      </c>
      <c r="F64" s="509">
        <f t="shared" si="16"/>
        <v>0</v>
      </c>
      <c r="G64" s="509"/>
      <c r="H64" s="509">
        <f t="shared" si="16"/>
        <v>0</v>
      </c>
      <c r="I64" s="510">
        <f t="shared" si="16"/>
        <v>0</v>
      </c>
      <c r="J64" s="509">
        <f t="shared" si="16"/>
        <v>0</v>
      </c>
    </row>
    <row r="65" spans="1:10" s="158" customFormat="1" ht="20.25" customHeight="1">
      <c r="A65" s="508" t="s">
        <v>51</v>
      </c>
      <c r="B65" s="43"/>
      <c r="C65" s="108" t="s">
        <v>298</v>
      </c>
      <c r="D65" s="507">
        <f t="shared" ref="D65:J65" si="17">D67+D66</f>
        <v>0</v>
      </c>
      <c r="E65" s="507">
        <f t="shared" si="17"/>
        <v>0</v>
      </c>
      <c r="F65" s="507">
        <f t="shared" si="17"/>
        <v>0</v>
      </c>
      <c r="G65" s="507">
        <f t="shared" si="17"/>
        <v>0</v>
      </c>
      <c r="H65" s="507">
        <f t="shared" si="17"/>
        <v>0</v>
      </c>
      <c r="I65" s="507">
        <f t="shared" si="17"/>
        <v>0</v>
      </c>
      <c r="J65" s="507">
        <f t="shared" si="17"/>
        <v>0</v>
      </c>
    </row>
    <row r="66" spans="1:10" ht="27" customHeight="1">
      <c r="A66" s="1" t="s">
        <v>52</v>
      </c>
      <c r="B66" s="45"/>
      <c r="C66" s="2" t="s">
        <v>368</v>
      </c>
      <c r="D66" s="208"/>
      <c r="E66" s="208"/>
      <c r="F66" s="211"/>
      <c r="G66" s="211"/>
      <c r="H66" s="40"/>
      <c r="I66" s="142">
        <f>E66</f>
        <v>0</v>
      </c>
      <c r="J66" s="41">
        <f>D66-E66</f>
        <v>0</v>
      </c>
    </row>
    <row r="67" spans="1:10" ht="27" customHeight="1">
      <c r="A67" s="1" t="s">
        <v>52</v>
      </c>
      <c r="B67" s="45"/>
      <c r="C67" s="2" t="s">
        <v>365</v>
      </c>
      <c r="D67" s="208">
        <f>43690-43690</f>
        <v>0</v>
      </c>
      <c r="E67" s="208"/>
      <c r="F67" s="211"/>
      <c r="G67" s="211"/>
      <c r="H67" s="40"/>
      <c r="I67" s="142">
        <f t="shared" ref="I67:I75" si="18">E67</f>
        <v>0</v>
      </c>
      <c r="J67" s="41">
        <f t="shared" ref="J67:J75" si="19">D67-E67</f>
        <v>0</v>
      </c>
    </row>
    <row r="68" spans="1:10" ht="45" hidden="1" customHeight="1">
      <c r="A68" s="141" t="s">
        <v>245</v>
      </c>
      <c r="B68" s="43"/>
      <c r="C68" s="108" t="s">
        <v>246</v>
      </c>
      <c r="D68" s="210"/>
      <c r="E68" s="209"/>
      <c r="F68" s="210"/>
      <c r="G68" s="210"/>
      <c r="H68" s="109"/>
      <c r="I68" s="4">
        <f t="shared" si="18"/>
        <v>0</v>
      </c>
      <c r="J68" s="143">
        <f t="shared" si="19"/>
        <v>0</v>
      </c>
    </row>
    <row r="69" spans="1:10" ht="28.5" customHeight="1">
      <c r="A69" s="141" t="s">
        <v>245</v>
      </c>
      <c r="B69" s="43"/>
      <c r="C69" s="108" t="s">
        <v>361</v>
      </c>
      <c r="D69" s="210">
        <f>36090-36090</f>
        <v>0</v>
      </c>
      <c r="E69" s="209"/>
      <c r="F69" s="210"/>
      <c r="G69" s="210"/>
      <c r="H69" s="109"/>
      <c r="I69" s="4">
        <f t="shared" si="18"/>
        <v>0</v>
      </c>
      <c r="J69" s="143">
        <f t="shared" si="19"/>
        <v>0</v>
      </c>
    </row>
    <row r="70" spans="1:10" ht="36.75" customHeight="1">
      <c r="A70" s="141" t="s">
        <v>554</v>
      </c>
      <c r="B70" s="43"/>
      <c r="C70" s="108" t="s">
        <v>555</v>
      </c>
      <c r="D70" s="210">
        <f>36090-36090</f>
        <v>0</v>
      </c>
      <c r="E70" s="209">
        <v>4000</v>
      </c>
      <c r="F70" s="210"/>
      <c r="G70" s="210"/>
      <c r="H70" s="109"/>
      <c r="I70" s="4">
        <f t="shared" ref="I70" si="20">E70</f>
        <v>4000</v>
      </c>
      <c r="J70" s="143">
        <f t="shared" ref="J70" si="21">D70-E70</f>
        <v>-4000</v>
      </c>
    </row>
    <row r="71" spans="1:10" ht="22.9" customHeight="1">
      <c r="A71" s="141" t="s">
        <v>249</v>
      </c>
      <c r="B71" s="43"/>
      <c r="C71" s="108" t="s">
        <v>547</v>
      </c>
      <c r="D71" s="210">
        <f>36090-36090</f>
        <v>0</v>
      </c>
      <c r="E71" s="209">
        <v>0</v>
      </c>
      <c r="F71" s="210"/>
      <c r="G71" s="210"/>
      <c r="H71" s="109"/>
      <c r="I71" s="4">
        <f t="shared" si="18"/>
        <v>0</v>
      </c>
      <c r="J71" s="143">
        <f t="shared" si="19"/>
        <v>0</v>
      </c>
    </row>
    <row r="72" spans="1:10" ht="28.5" customHeight="1">
      <c r="A72" s="141" t="s">
        <v>516</v>
      </c>
      <c r="B72" s="43"/>
      <c r="C72" s="108" t="s">
        <v>297</v>
      </c>
      <c r="D72" s="210">
        <v>0</v>
      </c>
      <c r="E72" s="209">
        <v>4060</v>
      </c>
      <c r="F72" s="210"/>
      <c r="G72" s="210"/>
      <c r="H72" s="109"/>
      <c r="I72" s="474">
        <f t="shared" si="18"/>
        <v>4060</v>
      </c>
      <c r="J72" s="143">
        <f t="shared" si="19"/>
        <v>-4060</v>
      </c>
    </row>
    <row r="73" spans="1:10" ht="24.75" hidden="1" customHeight="1">
      <c r="A73" s="141" t="s">
        <v>273</v>
      </c>
      <c r="B73" s="43"/>
      <c r="C73" s="108" t="s">
        <v>297</v>
      </c>
      <c r="D73" s="210"/>
      <c r="E73" s="209"/>
      <c r="F73" s="210"/>
      <c r="G73" s="210"/>
      <c r="H73" s="109"/>
      <c r="I73" s="4">
        <f t="shared" si="18"/>
        <v>0</v>
      </c>
      <c r="J73" s="143">
        <f t="shared" si="19"/>
        <v>0</v>
      </c>
    </row>
    <row r="74" spans="1:10" ht="24" hidden="1" customHeight="1">
      <c r="A74" s="141" t="s">
        <v>294</v>
      </c>
      <c r="B74" s="43"/>
      <c r="C74" s="108" t="s">
        <v>295</v>
      </c>
      <c r="D74" s="210"/>
      <c r="E74" s="209"/>
      <c r="F74" s="210"/>
      <c r="G74" s="210"/>
      <c r="H74" s="109"/>
      <c r="I74" s="4">
        <f t="shared" si="18"/>
        <v>0</v>
      </c>
      <c r="J74" s="143">
        <f t="shared" si="19"/>
        <v>0</v>
      </c>
    </row>
    <row r="75" spans="1:10" s="42" customFormat="1" ht="36.75" hidden="1" customHeight="1">
      <c r="A75" s="511" t="s">
        <v>183</v>
      </c>
      <c r="B75" s="43"/>
      <c r="C75" s="108" t="s">
        <v>296</v>
      </c>
      <c r="D75" s="210"/>
      <c r="E75" s="210"/>
      <c r="F75" s="210"/>
      <c r="G75" s="210"/>
      <c r="H75" s="109"/>
      <c r="I75" s="142">
        <f t="shared" si="18"/>
        <v>0</v>
      </c>
      <c r="J75" s="41">
        <f t="shared" si="19"/>
        <v>0</v>
      </c>
    </row>
    <row r="76" spans="1:10" s="159" customFormat="1" ht="30.75" customHeight="1">
      <c r="A76" s="512" t="s">
        <v>0</v>
      </c>
      <c r="B76" s="513"/>
      <c r="C76" s="504" t="s">
        <v>166</v>
      </c>
      <c r="D76" s="514">
        <f t="shared" ref="D76:J76" si="22">D77</f>
        <v>6585397</v>
      </c>
      <c r="E76" s="514">
        <f t="shared" si="22"/>
        <v>4297962.34</v>
      </c>
      <c r="F76" s="514">
        <f t="shared" si="22"/>
        <v>0</v>
      </c>
      <c r="G76" s="514"/>
      <c r="H76" s="514">
        <f t="shared" si="22"/>
        <v>0</v>
      </c>
      <c r="I76" s="514">
        <f t="shared" si="22"/>
        <v>4297962.34</v>
      </c>
      <c r="J76" s="514">
        <f t="shared" si="22"/>
        <v>2287434.66</v>
      </c>
    </row>
    <row r="77" spans="1:10" s="158" customFormat="1" ht="21.75" customHeight="1">
      <c r="A77" s="508" t="s">
        <v>1</v>
      </c>
      <c r="B77" s="43"/>
      <c r="C77" s="108" t="s">
        <v>167</v>
      </c>
      <c r="D77" s="515">
        <f>D78+D83+D90</f>
        <v>6585397</v>
      </c>
      <c r="E77" s="515">
        <f>E78+E83+E90</f>
        <v>4297962.34</v>
      </c>
      <c r="F77" s="515">
        <f>F78+F83+F90</f>
        <v>0</v>
      </c>
      <c r="G77" s="515"/>
      <c r="H77" s="515">
        <f>H78+H83+H90</f>
        <v>0</v>
      </c>
      <c r="I77" s="515">
        <f>I78+I83+I90</f>
        <v>4297962.34</v>
      </c>
      <c r="J77" s="515">
        <f>J78+J83</f>
        <v>2287434.66</v>
      </c>
    </row>
    <row r="78" spans="1:10" s="158" customFormat="1" ht="19.5" customHeight="1">
      <c r="A78" s="508" t="s">
        <v>2</v>
      </c>
      <c r="B78" s="516"/>
      <c r="C78" s="517" t="s">
        <v>168</v>
      </c>
      <c r="D78" s="518">
        <f t="shared" ref="D78:J78" si="23">D79</f>
        <v>991540</v>
      </c>
      <c r="E78" s="518">
        <f t="shared" si="23"/>
        <v>743650</v>
      </c>
      <c r="F78" s="518">
        <f t="shared" si="23"/>
        <v>0</v>
      </c>
      <c r="G78" s="518"/>
      <c r="H78" s="518">
        <f t="shared" si="23"/>
        <v>0</v>
      </c>
      <c r="I78" s="518">
        <f t="shared" si="23"/>
        <v>743650</v>
      </c>
      <c r="J78" s="518">
        <f t="shared" si="23"/>
        <v>247890</v>
      </c>
    </row>
    <row r="79" spans="1:10" s="157" customFormat="1" ht="26.25" customHeight="1">
      <c r="A79" s="519" t="s">
        <v>3</v>
      </c>
      <c r="B79" s="516"/>
      <c r="C79" s="517" t="s">
        <v>169</v>
      </c>
      <c r="D79" s="520">
        <f t="shared" ref="D79:J79" si="24">D80+D81+D82</f>
        <v>991540</v>
      </c>
      <c r="E79" s="520">
        <f t="shared" si="24"/>
        <v>743650</v>
      </c>
      <c r="F79" s="521">
        <f t="shared" si="24"/>
        <v>0</v>
      </c>
      <c r="G79" s="521"/>
      <c r="H79" s="521">
        <f t="shared" si="24"/>
        <v>0</v>
      </c>
      <c r="I79" s="521">
        <f t="shared" si="24"/>
        <v>743650</v>
      </c>
      <c r="J79" s="521">
        <f t="shared" si="24"/>
        <v>247890</v>
      </c>
    </row>
    <row r="80" spans="1:10" ht="24.75" customHeight="1">
      <c r="A80" s="56" t="s">
        <v>4</v>
      </c>
      <c r="B80" s="53"/>
      <c r="C80" s="54" t="s">
        <v>560</v>
      </c>
      <c r="D80" s="212">
        <v>991540</v>
      </c>
      <c r="E80" s="212">
        <v>743650</v>
      </c>
      <c r="F80" s="55"/>
      <c r="G80" s="55"/>
      <c r="H80" s="55"/>
      <c r="I80" s="3">
        <f>E80</f>
        <v>743650</v>
      </c>
      <c r="J80" s="41">
        <f>D80-E80</f>
        <v>247890</v>
      </c>
    </row>
    <row r="81" spans="1:10" ht="25.5" hidden="1" customHeight="1">
      <c r="A81" s="56" t="s">
        <v>4</v>
      </c>
      <c r="B81" s="53"/>
      <c r="C81" s="54" t="s">
        <v>287</v>
      </c>
      <c r="D81" s="212"/>
      <c r="E81" s="212"/>
      <c r="F81" s="55"/>
      <c r="G81" s="55"/>
      <c r="H81" s="55"/>
      <c r="I81" s="3">
        <f>E81</f>
        <v>0</v>
      </c>
      <c r="J81" s="41">
        <f>D81-E81</f>
        <v>0</v>
      </c>
    </row>
    <row r="82" spans="1:10" ht="24" hidden="1" customHeight="1">
      <c r="A82" s="56" t="s">
        <v>5</v>
      </c>
      <c r="B82" s="53"/>
      <c r="C82" s="54" t="s">
        <v>288</v>
      </c>
      <c r="D82" s="212"/>
      <c r="E82" s="212"/>
      <c r="F82" s="55"/>
      <c r="G82" s="55"/>
      <c r="H82" s="55"/>
      <c r="I82" s="3">
        <f>E82</f>
        <v>0</v>
      </c>
      <c r="J82" s="41">
        <f>D82-E82</f>
        <v>0</v>
      </c>
    </row>
    <row r="83" spans="1:10" s="158" customFormat="1" ht="25.5" customHeight="1">
      <c r="A83" s="508" t="s">
        <v>6</v>
      </c>
      <c r="B83" s="516"/>
      <c r="C83" s="517" t="s">
        <v>179</v>
      </c>
      <c r="D83" s="518">
        <f t="shared" ref="D83:J83" si="25">D84+D85+D89</f>
        <v>5593857</v>
      </c>
      <c r="E83" s="518">
        <f t="shared" si="25"/>
        <v>3554312.34</v>
      </c>
      <c r="F83" s="518">
        <f t="shared" si="25"/>
        <v>0</v>
      </c>
      <c r="G83" s="518"/>
      <c r="H83" s="518">
        <f t="shared" si="25"/>
        <v>0</v>
      </c>
      <c r="I83" s="518">
        <f t="shared" si="25"/>
        <v>3554312.34</v>
      </c>
      <c r="J83" s="518">
        <f t="shared" si="25"/>
        <v>2039544.66</v>
      </c>
    </row>
    <row r="84" spans="1:10" ht="24" customHeight="1">
      <c r="A84" s="52" t="s">
        <v>7</v>
      </c>
      <c r="B84" s="53"/>
      <c r="C84" s="54" t="s">
        <v>561</v>
      </c>
      <c r="D84" s="144">
        <v>56260</v>
      </c>
      <c r="E84" s="144">
        <v>42752.34</v>
      </c>
      <c r="F84" s="55"/>
      <c r="G84" s="55"/>
      <c r="H84" s="55"/>
      <c r="I84" s="3">
        <f t="shared" ref="I84:I89" si="26">E84</f>
        <v>42752.34</v>
      </c>
      <c r="J84" s="41">
        <f t="shared" ref="J84:J89" si="27">D84-E84</f>
        <v>13507.660000000003</v>
      </c>
    </row>
    <row r="85" spans="1:10" ht="44.25" customHeight="1">
      <c r="A85" s="522" t="s">
        <v>289</v>
      </c>
      <c r="B85" s="53"/>
      <c r="C85" s="54" t="s">
        <v>563</v>
      </c>
      <c r="D85" s="144">
        <v>55900</v>
      </c>
      <c r="E85" s="144">
        <v>55900</v>
      </c>
      <c r="F85" s="55"/>
      <c r="G85" s="55"/>
      <c r="H85" s="55"/>
      <c r="I85" s="3">
        <f t="shared" si="26"/>
        <v>55900</v>
      </c>
      <c r="J85" s="41">
        <f t="shared" si="27"/>
        <v>0</v>
      </c>
    </row>
    <row r="86" spans="1:10" ht="18.75" hidden="1" customHeight="1">
      <c r="A86" s="52" t="s">
        <v>8</v>
      </c>
      <c r="B86" s="53"/>
      <c r="C86" s="54" t="s">
        <v>170</v>
      </c>
      <c r="D86" s="55"/>
      <c r="E86" s="55"/>
      <c r="F86" s="55"/>
      <c r="G86" s="55"/>
      <c r="H86" s="55"/>
      <c r="I86" s="3">
        <f t="shared" si="26"/>
        <v>0</v>
      </c>
      <c r="J86" s="41">
        <f t="shared" si="27"/>
        <v>0</v>
      </c>
    </row>
    <row r="87" spans="1:10" ht="15.75" hidden="1" customHeight="1">
      <c r="A87" s="52" t="s">
        <v>9</v>
      </c>
      <c r="B87" s="53"/>
      <c r="C87" s="54" t="s">
        <v>171</v>
      </c>
      <c r="D87" s="55"/>
      <c r="E87" s="55"/>
      <c r="F87" s="55"/>
      <c r="G87" s="55"/>
      <c r="H87" s="55"/>
      <c r="I87" s="3">
        <f t="shared" si="26"/>
        <v>0</v>
      </c>
      <c r="J87" s="41">
        <f t="shared" si="27"/>
        <v>0</v>
      </c>
    </row>
    <row r="88" spans="1:10" ht="18" hidden="1" customHeight="1">
      <c r="A88" s="52" t="s">
        <v>10</v>
      </c>
      <c r="B88" s="53"/>
      <c r="C88" s="54" t="s">
        <v>171</v>
      </c>
      <c r="D88" s="55"/>
      <c r="E88" s="55"/>
      <c r="F88" s="55"/>
      <c r="G88" s="55"/>
      <c r="H88" s="55"/>
      <c r="I88" s="3">
        <f t="shared" si="26"/>
        <v>0</v>
      </c>
      <c r="J88" s="41">
        <f t="shared" si="27"/>
        <v>0</v>
      </c>
    </row>
    <row r="89" spans="1:10" ht="23.25" customHeight="1">
      <c r="A89" s="52" t="s">
        <v>247</v>
      </c>
      <c r="B89" s="53"/>
      <c r="C89" s="54" t="s">
        <v>562</v>
      </c>
      <c r="D89" s="144">
        <v>5481697</v>
      </c>
      <c r="E89" s="144">
        <v>3455660</v>
      </c>
      <c r="F89" s="55"/>
      <c r="G89" s="55"/>
      <c r="H89" s="55"/>
      <c r="I89" s="3">
        <f t="shared" si="26"/>
        <v>3455660</v>
      </c>
      <c r="J89" s="41">
        <f t="shared" si="27"/>
        <v>2026037</v>
      </c>
    </row>
    <row r="90" spans="1:10" s="157" customFormat="1" ht="26.25" hidden="1" customHeight="1">
      <c r="A90" s="523" t="s">
        <v>272</v>
      </c>
      <c r="B90" s="516"/>
      <c r="C90" s="517" t="s">
        <v>274</v>
      </c>
      <c r="D90" s="521">
        <f>D91+D92+D93</f>
        <v>0</v>
      </c>
      <c r="E90" s="521">
        <f>E91+E92+E93</f>
        <v>0</v>
      </c>
      <c r="F90" s="521">
        <f>F91+F92+F93</f>
        <v>0</v>
      </c>
      <c r="G90" s="521">
        <f>G91+G92+G93</f>
        <v>0</v>
      </c>
      <c r="H90" s="521">
        <f>H91+H92+H93</f>
        <v>0</v>
      </c>
      <c r="I90" s="521">
        <f>I92+I93</f>
        <v>0</v>
      </c>
      <c r="J90" s="521">
        <f>J92+J93</f>
        <v>0</v>
      </c>
    </row>
    <row r="91" spans="1:10" ht="24.75" hidden="1" customHeight="1">
      <c r="A91" s="207" t="s">
        <v>306</v>
      </c>
      <c r="B91" s="53"/>
      <c r="C91" s="54" t="s">
        <v>307</v>
      </c>
      <c r="D91" s="55"/>
      <c r="E91" s="55"/>
      <c r="F91" s="55"/>
      <c r="G91" s="55"/>
      <c r="H91" s="55"/>
      <c r="I91" s="3">
        <f>E91</f>
        <v>0</v>
      </c>
      <c r="J91" s="41">
        <f>D91-E91</f>
        <v>0</v>
      </c>
    </row>
    <row r="92" spans="1:10" ht="24.75" hidden="1" customHeight="1">
      <c r="A92" s="207" t="s">
        <v>273</v>
      </c>
      <c r="B92" s="53"/>
      <c r="C92" s="54" t="s">
        <v>275</v>
      </c>
      <c r="D92" s="55"/>
      <c r="E92" s="55"/>
      <c r="F92" s="55"/>
      <c r="G92" s="55"/>
      <c r="H92" s="55"/>
      <c r="I92" s="3">
        <f>E92</f>
        <v>0</v>
      </c>
      <c r="J92" s="41">
        <f>D92-E92</f>
        <v>0</v>
      </c>
    </row>
    <row r="93" spans="1:10" ht="70.150000000000006" hidden="1" customHeight="1">
      <c r="A93" s="52" t="s">
        <v>518</v>
      </c>
      <c r="B93" s="53"/>
      <c r="C93" s="54" t="s">
        <v>517</v>
      </c>
      <c r="D93" s="55"/>
      <c r="E93" s="55"/>
      <c r="F93" s="55"/>
      <c r="G93" s="55"/>
      <c r="H93" s="55"/>
      <c r="I93" s="3"/>
      <c r="J93" s="206"/>
    </row>
    <row r="94" spans="1:10" s="160" customFormat="1" ht="15.95" customHeight="1">
      <c r="A94" s="524" t="s">
        <v>11</v>
      </c>
      <c r="B94" s="525"/>
      <c r="C94" s="526" t="s">
        <v>14</v>
      </c>
      <c r="D94" s="527">
        <f t="shared" ref="D94:J94" si="28">D19+D76+D75+D74</f>
        <v>7210397</v>
      </c>
      <c r="E94" s="527">
        <f t="shared" si="28"/>
        <v>4700613.79</v>
      </c>
      <c r="F94" s="527">
        <f t="shared" si="28"/>
        <v>0</v>
      </c>
      <c r="G94" s="527">
        <f t="shared" si="28"/>
        <v>0</v>
      </c>
      <c r="H94" s="527">
        <f t="shared" si="28"/>
        <v>0</v>
      </c>
      <c r="I94" s="527">
        <f t="shared" si="28"/>
        <v>4700613.79</v>
      </c>
      <c r="J94" s="527">
        <f t="shared" si="28"/>
        <v>2509783.21</v>
      </c>
    </row>
    <row r="95" spans="1:10" s="183" customFormat="1" ht="24" hidden="1" customHeight="1">
      <c r="A95" s="180" t="s">
        <v>260</v>
      </c>
      <c r="B95" s="181"/>
      <c r="C95" s="184" t="s">
        <v>261</v>
      </c>
      <c r="D95" s="182"/>
      <c r="E95" s="182"/>
      <c r="F95" s="182"/>
      <c r="G95" s="182"/>
      <c r="H95" s="182"/>
      <c r="I95" s="4">
        <f>E95</f>
        <v>0</v>
      </c>
      <c r="J95" s="143">
        <f>D95-E95</f>
        <v>0</v>
      </c>
    </row>
    <row r="96" spans="1:10" s="160" customFormat="1" ht="15.95" hidden="1" customHeight="1">
      <c r="A96" s="524" t="s">
        <v>12</v>
      </c>
      <c r="B96" s="525"/>
      <c r="C96" s="526" t="s">
        <v>15</v>
      </c>
      <c r="D96" s="527">
        <f>D95</f>
        <v>0</v>
      </c>
      <c r="E96" s="527">
        <f>E95</f>
        <v>0</v>
      </c>
      <c r="F96" s="527"/>
      <c r="G96" s="527"/>
      <c r="H96" s="527"/>
      <c r="I96" s="528">
        <f>E96</f>
        <v>0</v>
      </c>
      <c r="J96" s="529">
        <f>D96-E96</f>
        <v>0</v>
      </c>
    </row>
    <row r="97" spans="1:10" s="160" customFormat="1" ht="15.95" customHeight="1">
      <c r="A97" s="524" t="s">
        <v>13</v>
      </c>
      <c r="B97" s="525"/>
      <c r="C97" s="526" t="s">
        <v>16</v>
      </c>
      <c r="D97" s="527">
        <f t="shared" ref="D97:J97" si="29">D94+D96</f>
        <v>7210397</v>
      </c>
      <c r="E97" s="527">
        <f t="shared" si="29"/>
        <v>4700613.79</v>
      </c>
      <c r="F97" s="527">
        <f t="shared" si="29"/>
        <v>0</v>
      </c>
      <c r="G97" s="527"/>
      <c r="H97" s="527">
        <f t="shared" si="29"/>
        <v>0</v>
      </c>
      <c r="I97" s="527">
        <f t="shared" si="29"/>
        <v>4700613.79</v>
      </c>
      <c r="J97" s="527">
        <f t="shared" si="29"/>
        <v>2509783.21</v>
      </c>
    </row>
    <row r="98" spans="1:10" ht="15.95" hidden="1" customHeight="1">
      <c r="A98" s="52"/>
      <c r="B98" s="53"/>
      <c r="C98" s="54"/>
      <c r="D98" s="55"/>
      <c r="E98" s="205"/>
      <c r="F98" s="55"/>
      <c r="G98" s="55"/>
      <c r="H98" s="55"/>
      <c r="I98" s="55"/>
      <c r="J98" s="41"/>
    </row>
    <row r="99" spans="1:10" ht="15.95" hidden="1" customHeight="1" thickBot="1">
      <c r="A99" s="52"/>
      <c r="B99" s="57"/>
      <c r="C99" s="58"/>
      <c r="D99" s="9"/>
      <c r="E99" s="9"/>
      <c r="F99" s="9"/>
      <c r="G99" s="9"/>
      <c r="H99" s="9"/>
      <c r="I99" s="9"/>
      <c r="J99" s="41"/>
    </row>
    <row r="100" spans="1:10" ht="15.95" customHeight="1">
      <c r="A100" s="59"/>
      <c r="B100" s="59"/>
      <c r="C100" s="60"/>
      <c r="D100" s="16"/>
      <c r="E100" s="416">
        <v>4700613.79</v>
      </c>
      <c r="F100" s="416">
        <f>E97-E100</f>
        <v>0</v>
      </c>
      <c r="G100" s="16"/>
      <c r="H100" s="16"/>
      <c r="I100" s="16"/>
      <c r="J100" s="16"/>
    </row>
    <row r="101" spans="1:10" ht="11.1" customHeight="1">
      <c r="A101" s="61"/>
      <c r="B101" s="61"/>
      <c r="C101" s="60"/>
      <c r="D101" s="62"/>
      <c r="E101" s="62"/>
      <c r="F101" s="62"/>
      <c r="G101" s="62"/>
      <c r="H101" s="62"/>
      <c r="I101" s="16"/>
      <c r="J101" s="62"/>
    </row>
    <row r="102" spans="1:10" ht="15">
      <c r="B102" s="15" t="s">
        <v>99</v>
      </c>
      <c r="C102" s="13"/>
      <c r="D102" s="12"/>
      <c r="E102" s="12"/>
      <c r="F102" s="12"/>
      <c r="G102" s="12"/>
      <c r="H102" s="12"/>
      <c r="J102" s="16" t="s">
        <v>113</v>
      </c>
    </row>
    <row r="103" spans="1:10" ht="11.25" customHeight="1">
      <c r="A103" s="17"/>
      <c r="B103" s="17"/>
      <c r="C103" s="18"/>
      <c r="D103" s="19"/>
      <c r="E103" s="19"/>
      <c r="F103" s="19"/>
      <c r="G103" s="19"/>
      <c r="H103" s="19"/>
      <c r="I103" s="19"/>
      <c r="J103" s="19"/>
    </row>
    <row r="104" spans="1:10">
      <c r="A104" s="20"/>
      <c r="B104" s="21"/>
      <c r="C104" s="22"/>
      <c r="D104" s="23"/>
      <c r="E104" s="24"/>
      <c r="F104" s="25" t="s">
        <v>63</v>
      </c>
      <c r="G104" s="25"/>
      <c r="H104" s="26"/>
      <c r="I104" s="27"/>
      <c r="J104" s="28"/>
    </row>
    <row r="105" spans="1:10" ht="10.5" customHeight="1">
      <c r="A105" s="64"/>
      <c r="B105" s="21" t="s">
        <v>78</v>
      </c>
      <c r="C105" s="21" t="s">
        <v>74</v>
      </c>
      <c r="D105" s="23" t="s">
        <v>150</v>
      </c>
      <c r="E105" s="29" t="s">
        <v>123</v>
      </c>
      <c r="F105" s="30" t="s">
        <v>64</v>
      </c>
      <c r="G105" s="30"/>
      <c r="H105" s="29" t="s">
        <v>67</v>
      </c>
      <c r="I105" s="31"/>
      <c r="J105" s="28" t="s">
        <v>57</v>
      </c>
    </row>
    <row r="106" spans="1:10" ht="10.5" customHeight="1">
      <c r="A106" s="21" t="s">
        <v>60</v>
      </c>
      <c r="B106" s="21" t="s">
        <v>79</v>
      </c>
      <c r="C106" s="22" t="s">
        <v>75</v>
      </c>
      <c r="D106" s="23" t="s">
        <v>151</v>
      </c>
      <c r="E106" s="32" t="s">
        <v>124</v>
      </c>
      <c r="F106" s="23" t="s">
        <v>65</v>
      </c>
      <c r="G106" s="23"/>
      <c r="H106" s="23" t="s">
        <v>68</v>
      </c>
      <c r="I106" s="23" t="s">
        <v>69</v>
      </c>
      <c r="J106" s="28" t="s">
        <v>58</v>
      </c>
    </row>
    <row r="107" spans="1:10" ht="9.75" customHeight="1">
      <c r="A107" s="20"/>
      <c r="B107" s="21" t="s">
        <v>80</v>
      </c>
      <c r="C107" s="21" t="s">
        <v>76</v>
      </c>
      <c r="D107" s="23" t="s">
        <v>58</v>
      </c>
      <c r="E107" s="32" t="s">
        <v>114</v>
      </c>
      <c r="F107" s="23" t="s">
        <v>66</v>
      </c>
      <c r="G107" s="23"/>
      <c r="H107" s="23"/>
      <c r="I107" s="23"/>
      <c r="J107" s="28"/>
    </row>
    <row r="108" spans="1:10" ht="10.5" customHeight="1">
      <c r="A108" s="20"/>
      <c r="B108" s="21"/>
      <c r="C108" s="21"/>
      <c r="D108" s="23"/>
      <c r="E108" s="32" t="s">
        <v>115</v>
      </c>
      <c r="F108" s="23"/>
      <c r="G108" s="23"/>
      <c r="H108" s="23"/>
      <c r="I108" s="23"/>
      <c r="J108" s="28"/>
    </row>
    <row r="109" spans="1:10" s="414" customFormat="1" ht="9.75" customHeight="1" thickBot="1">
      <c r="A109" s="409">
        <v>1</v>
      </c>
      <c r="B109" s="410">
        <v>2</v>
      </c>
      <c r="C109" s="410">
        <v>3</v>
      </c>
      <c r="D109" s="411" t="s">
        <v>55</v>
      </c>
      <c r="E109" s="412" t="s">
        <v>56</v>
      </c>
      <c r="F109" s="411" t="s">
        <v>70</v>
      </c>
      <c r="G109" s="411"/>
      <c r="H109" s="411" t="s">
        <v>71</v>
      </c>
      <c r="I109" s="411" t="s">
        <v>72</v>
      </c>
      <c r="J109" s="413" t="s">
        <v>73</v>
      </c>
    </row>
    <row r="110" spans="1:10" ht="34.5" customHeight="1">
      <c r="A110" s="65" t="s">
        <v>81</v>
      </c>
      <c r="B110" s="33" t="s">
        <v>91</v>
      </c>
      <c r="C110" s="34" t="s">
        <v>108</v>
      </c>
      <c r="D110" s="39">
        <f>-17911.23</f>
        <v>-17911.23</v>
      </c>
      <c r="E110" s="39">
        <f>E125</f>
        <v>-111437.20999999996</v>
      </c>
      <c r="F110" s="39">
        <f>F112</f>
        <v>0</v>
      </c>
      <c r="G110" s="39">
        <f>G112</f>
        <v>0</v>
      </c>
      <c r="H110" s="40"/>
      <c r="I110" s="40">
        <f>E110</f>
        <v>-111437.20999999996</v>
      </c>
      <c r="J110" s="66"/>
    </row>
    <row r="111" spans="1:10" ht="18.75" hidden="1" customHeight="1">
      <c r="A111" s="67" t="s">
        <v>94</v>
      </c>
      <c r="B111" s="68"/>
      <c r="C111" s="69"/>
      <c r="D111" s="70"/>
      <c r="E111" s="70"/>
      <c r="F111" s="71"/>
      <c r="G111" s="71"/>
      <c r="H111" s="71"/>
      <c r="I111" s="71"/>
      <c r="J111" s="72"/>
    </row>
    <row r="112" spans="1:10" ht="30" hidden="1" customHeight="1">
      <c r="A112" s="65" t="s">
        <v>116</v>
      </c>
      <c r="B112" s="73" t="s">
        <v>95</v>
      </c>
      <c r="C112" s="74" t="s">
        <v>108</v>
      </c>
      <c r="D112" s="39">
        <f>D122</f>
        <v>17911.230000000447</v>
      </c>
      <c r="E112" s="39">
        <f>-E122</f>
        <v>0</v>
      </c>
      <c r="F112" s="40"/>
      <c r="G112" s="40"/>
      <c r="H112" s="40"/>
      <c r="I112" s="40">
        <f>E112</f>
        <v>0</v>
      </c>
      <c r="J112" s="41">
        <f>D112-E112</f>
        <v>17911.230000000447</v>
      </c>
    </row>
    <row r="113" spans="1:10" ht="16.5" hidden="1" customHeight="1">
      <c r="A113" s="67" t="s">
        <v>93</v>
      </c>
      <c r="B113" s="68"/>
      <c r="C113" s="21"/>
      <c r="D113" s="70"/>
      <c r="E113" s="70"/>
      <c r="F113" s="71"/>
      <c r="G113" s="71"/>
      <c r="H113" s="71"/>
      <c r="I113" s="71"/>
      <c r="J113" s="72"/>
    </row>
    <row r="114" spans="1:10" ht="10.5" hidden="1" customHeight="1">
      <c r="A114" s="65"/>
      <c r="B114" s="75"/>
      <c r="C114" s="74"/>
      <c r="D114" s="39"/>
      <c r="E114" s="39"/>
      <c r="F114" s="40"/>
      <c r="G114" s="40"/>
      <c r="H114" s="40"/>
      <c r="I114" s="40"/>
      <c r="J114" s="41"/>
    </row>
    <row r="115" spans="1:10" ht="14.25" hidden="1" customHeight="1">
      <c r="A115" s="65" t="s">
        <v>17</v>
      </c>
      <c r="B115" s="75"/>
      <c r="C115" s="74"/>
      <c r="D115" s="39">
        <v>-23126.48</v>
      </c>
      <c r="E115" s="39"/>
      <c r="F115" s="39">
        <f t="shared" ref="F115:J116" si="30">F112</f>
        <v>0</v>
      </c>
      <c r="G115" s="39"/>
      <c r="H115" s="39">
        <f t="shared" si="30"/>
        <v>0</v>
      </c>
      <c r="I115" s="39">
        <f t="shared" si="30"/>
        <v>0</v>
      </c>
      <c r="J115" s="39">
        <f t="shared" si="30"/>
        <v>17911.230000000447</v>
      </c>
    </row>
    <row r="116" spans="1:10" ht="18" hidden="1" customHeight="1">
      <c r="A116" s="65" t="s">
        <v>243</v>
      </c>
      <c r="B116" s="75"/>
      <c r="C116" s="74"/>
      <c r="D116" s="39">
        <f>D115+D123-D124</f>
        <v>-14461831.710000001</v>
      </c>
      <c r="E116" s="39">
        <f>D115+E123-E124</f>
        <v>-23126.48</v>
      </c>
      <c r="F116" s="39">
        <f t="shared" si="30"/>
        <v>0</v>
      </c>
      <c r="G116" s="39"/>
      <c r="H116" s="39">
        <f t="shared" si="30"/>
        <v>0</v>
      </c>
      <c r="I116" s="39">
        <f>E116+F116+H116</f>
        <v>-23126.48</v>
      </c>
      <c r="J116" s="39">
        <f>J115+I123-I124</f>
        <v>17911.230000000447</v>
      </c>
    </row>
    <row r="117" spans="1:10" ht="15" hidden="1" customHeight="1">
      <c r="A117" s="65"/>
      <c r="B117" s="45"/>
      <c r="C117" s="74"/>
      <c r="D117" s="39"/>
      <c r="E117" s="39"/>
      <c r="F117" s="40"/>
      <c r="G117" s="40"/>
      <c r="H117" s="40"/>
      <c r="I117" s="40"/>
      <c r="J117" s="41"/>
    </row>
    <row r="118" spans="1:10" ht="21" hidden="1" customHeight="1">
      <c r="A118" s="65" t="s">
        <v>117</v>
      </c>
      <c r="B118" s="37" t="s">
        <v>96</v>
      </c>
      <c r="C118" s="74" t="s">
        <v>108</v>
      </c>
      <c r="D118" s="39"/>
      <c r="E118" s="39"/>
      <c r="F118" s="40"/>
      <c r="G118" s="40"/>
      <c r="H118" s="40"/>
      <c r="I118" s="40"/>
      <c r="J118" s="41"/>
    </row>
    <row r="119" spans="1:10" ht="18.75" hidden="1" customHeight="1">
      <c r="A119" s="67" t="s">
        <v>93</v>
      </c>
      <c r="B119" s="68"/>
      <c r="C119" s="21"/>
      <c r="D119" s="70"/>
      <c r="E119" s="70"/>
      <c r="F119" s="71"/>
      <c r="G119" s="71"/>
      <c r="H119" s="71"/>
      <c r="I119" s="71"/>
      <c r="J119" s="72"/>
    </row>
    <row r="120" spans="1:10" ht="12.75" hidden="1" customHeight="1">
      <c r="A120" s="65"/>
      <c r="B120" s="73"/>
      <c r="C120" s="74"/>
      <c r="D120" s="39"/>
      <c r="E120" s="39"/>
      <c r="F120" s="40"/>
      <c r="G120" s="40"/>
      <c r="H120" s="40"/>
      <c r="I120" s="40"/>
      <c r="J120" s="41"/>
    </row>
    <row r="121" spans="1:10" ht="18" hidden="1" customHeight="1">
      <c r="A121" s="65"/>
      <c r="B121" s="73"/>
      <c r="C121" s="74"/>
      <c r="D121" s="39"/>
      <c r="E121" s="39"/>
      <c r="F121" s="40"/>
      <c r="G121" s="40"/>
      <c r="H121" s="40"/>
      <c r="I121" s="40"/>
      <c r="J121" s="41"/>
    </row>
    <row r="122" spans="1:10" ht="18.75" customHeight="1">
      <c r="A122" s="65" t="s">
        <v>107</v>
      </c>
      <c r="B122" s="37" t="s">
        <v>92</v>
      </c>
      <c r="C122" s="74"/>
      <c r="D122" s="39">
        <f>D123+D124</f>
        <v>17911.230000000447</v>
      </c>
      <c r="E122" s="39"/>
      <c r="F122" s="40"/>
      <c r="G122" s="39"/>
      <c r="H122" s="39"/>
      <c r="I122" s="40"/>
      <c r="J122" s="41">
        <f>-(D110+E110)</f>
        <v>129348.43999999996</v>
      </c>
    </row>
    <row r="123" spans="1:10" ht="20.25" customHeight="1">
      <c r="A123" s="65" t="s">
        <v>110</v>
      </c>
      <c r="B123" s="37" t="s">
        <v>97</v>
      </c>
      <c r="C123" s="74"/>
      <c r="D123" s="39">
        <f>-D97</f>
        <v>-7210397</v>
      </c>
      <c r="E123" s="39"/>
      <c r="F123" s="40"/>
      <c r="G123" s="39"/>
      <c r="H123" s="39"/>
      <c r="I123" s="40"/>
      <c r="J123" s="41"/>
    </row>
    <row r="124" spans="1:10" ht="21.75" customHeight="1">
      <c r="A124" s="65" t="s">
        <v>111</v>
      </c>
      <c r="B124" s="37" t="s">
        <v>98</v>
      </c>
      <c r="C124" s="74"/>
      <c r="D124" s="39">
        <f>'Расходы '!D312</f>
        <v>7228308.2300000004</v>
      </c>
      <c r="E124" s="39"/>
      <c r="F124" s="40"/>
      <c r="G124" s="39"/>
      <c r="H124" s="39"/>
      <c r="I124" s="40"/>
      <c r="J124" s="41"/>
    </row>
    <row r="125" spans="1:10" ht="28.5" customHeight="1">
      <c r="A125" s="65" t="s">
        <v>126</v>
      </c>
      <c r="B125" s="68" t="s">
        <v>100</v>
      </c>
      <c r="C125" s="74" t="s">
        <v>108</v>
      </c>
      <c r="D125" s="70" t="s">
        <v>108</v>
      </c>
      <c r="E125" s="70">
        <f>E126</f>
        <v>-111437.20999999996</v>
      </c>
      <c r="F125" s="70"/>
      <c r="G125" s="70"/>
      <c r="H125" s="70"/>
      <c r="I125" s="70">
        <f>I126</f>
        <v>-111437.20999999996</v>
      </c>
      <c r="J125" s="72" t="s">
        <v>108</v>
      </c>
    </row>
    <row r="126" spans="1:10" ht="36" customHeight="1">
      <c r="A126" s="65" t="s">
        <v>125</v>
      </c>
      <c r="B126" s="37" t="s">
        <v>101</v>
      </c>
      <c r="C126" s="54" t="s">
        <v>108</v>
      </c>
      <c r="D126" s="55" t="s">
        <v>108</v>
      </c>
      <c r="E126" s="77">
        <f>E128+E129</f>
        <v>-111437.20999999996</v>
      </c>
      <c r="F126" s="55"/>
      <c r="G126" s="55"/>
      <c r="H126" s="55" t="s">
        <v>108</v>
      </c>
      <c r="I126" s="55">
        <f>I128+I129</f>
        <v>-111437.20999999996</v>
      </c>
      <c r="J126" s="76" t="s">
        <v>108</v>
      </c>
    </row>
    <row r="127" spans="1:10" ht="14.25" customHeight="1">
      <c r="A127" s="67" t="s">
        <v>93</v>
      </c>
      <c r="B127" s="68"/>
      <c r="C127" s="21"/>
      <c r="D127" s="70"/>
      <c r="E127" s="70"/>
      <c r="F127" s="71"/>
      <c r="G127" s="71"/>
      <c r="H127" s="71"/>
      <c r="I127" s="71"/>
      <c r="J127" s="72"/>
    </row>
    <row r="128" spans="1:10" ht="23.25" customHeight="1">
      <c r="A128" s="65" t="s">
        <v>121</v>
      </c>
      <c r="B128" s="73" t="s">
        <v>102</v>
      </c>
      <c r="C128" s="2" t="s">
        <v>108</v>
      </c>
      <c r="D128" s="39" t="s">
        <v>108</v>
      </c>
      <c r="E128" s="39">
        <f>-E97</f>
        <v>-4700613.79</v>
      </c>
      <c r="F128" s="40" t="s">
        <v>108</v>
      </c>
      <c r="G128" s="39"/>
      <c r="H128" s="39" t="s">
        <v>108</v>
      </c>
      <c r="I128" s="40">
        <f>E128</f>
        <v>-4700613.79</v>
      </c>
      <c r="J128" s="41" t="s">
        <v>108</v>
      </c>
    </row>
    <row r="129" spans="1:10" ht="31.5" customHeight="1" thickBot="1">
      <c r="A129" s="78" t="s">
        <v>122</v>
      </c>
      <c r="B129" s="79" t="s">
        <v>103</v>
      </c>
      <c r="C129" s="58" t="s">
        <v>108</v>
      </c>
      <c r="D129" s="80" t="s">
        <v>108</v>
      </c>
      <c r="E129" s="80">
        <f>'Расходы '!F310</f>
        <v>4589176.58</v>
      </c>
      <c r="F129" s="9"/>
      <c r="G129" s="80"/>
      <c r="H129" s="80" t="s">
        <v>108</v>
      </c>
      <c r="I129" s="9">
        <f>E129</f>
        <v>4589176.58</v>
      </c>
      <c r="J129" s="81" t="s">
        <v>108</v>
      </c>
    </row>
    <row r="130" spans="1:10" ht="20.25" hidden="1" customHeight="1">
      <c r="A130" s="67"/>
      <c r="B130" s="82"/>
      <c r="C130" s="60"/>
      <c r="D130" s="16"/>
      <c r="E130" s="16"/>
      <c r="F130" s="16"/>
      <c r="G130" s="16"/>
      <c r="H130" s="16"/>
      <c r="I130" s="16" t="s">
        <v>119</v>
      </c>
      <c r="J130" s="16"/>
    </row>
    <row r="131" spans="1:10" ht="6.75" hidden="1" customHeight="1">
      <c r="A131" s="83"/>
      <c r="B131" s="84"/>
      <c r="C131" s="85"/>
      <c r="D131" s="86"/>
      <c r="E131" s="86"/>
      <c r="F131" s="86"/>
      <c r="G131" s="86"/>
      <c r="H131" s="86"/>
      <c r="I131" s="16"/>
      <c r="J131" s="86"/>
    </row>
    <row r="132" spans="1:10" ht="16.5" hidden="1" customHeight="1">
      <c r="A132" s="20"/>
      <c r="B132" s="22"/>
      <c r="C132" s="22"/>
      <c r="D132" s="23"/>
      <c r="E132" s="87"/>
      <c r="F132" s="88" t="s">
        <v>63</v>
      </c>
      <c r="G132" s="88"/>
      <c r="H132" s="89"/>
      <c r="I132" s="27"/>
      <c r="J132" s="28"/>
    </row>
    <row r="133" spans="1:10" ht="10.5" hidden="1" customHeight="1">
      <c r="A133" s="64"/>
      <c r="B133" s="21" t="s">
        <v>78</v>
      </c>
      <c r="C133" s="21" t="s">
        <v>74</v>
      </c>
      <c r="D133" s="23" t="s">
        <v>150</v>
      </c>
      <c r="E133" s="29" t="s">
        <v>123</v>
      </c>
      <c r="F133" s="30" t="s">
        <v>64</v>
      </c>
      <c r="G133" s="30"/>
      <c r="H133" s="29" t="s">
        <v>67</v>
      </c>
      <c r="I133" s="31"/>
      <c r="J133" s="28" t="s">
        <v>57</v>
      </c>
    </row>
    <row r="134" spans="1:10" ht="10.5" hidden="1" customHeight="1">
      <c r="A134" s="21" t="s">
        <v>60</v>
      </c>
      <c r="B134" s="21" t="s">
        <v>79</v>
      </c>
      <c r="C134" s="22" t="s">
        <v>75</v>
      </c>
      <c r="D134" s="23" t="s">
        <v>151</v>
      </c>
      <c r="E134" s="32" t="s">
        <v>124</v>
      </c>
      <c r="F134" s="23" t="s">
        <v>65</v>
      </c>
      <c r="G134" s="23"/>
      <c r="H134" s="23" t="s">
        <v>68</v>
      </c>
      <c r="I134" s="23" t="s">
        <v>69</v>
      </c>
      <c r="J134" s="28" t="s">
        <v>58</v>
      </c>
    </row>
    <row r="135" spans="1:10" ht="10.5" hidden="1" customHeight="1">
      <c r="A135" s="20"/>
      <c r="B135" s="21" t="s">
        <v>80</v>
      </c>
      <c r="C135" s="21" t="s">
        <v>76</v>
      </c>
      <c r="D135" s="23" t="s">
        <v>58</v>
      </c>
      <c r="E135" s="32" t="s">
        <v>114</v>
      </c>
      <c r="F135" s="23" t="s">
        <v>66</v>
      </c>
      <c r="G135" s="23"/>
      <c r="H135" s="23"/>
      <c r="I135" s="23"/>
      <c r="J135" s="28"/>
    </row>
    <row r="136" spans="1:10" ht="10.5" hidden="1" customHeight="1">
      <c r="A136" s="20"/>
      <c r="B136" s="21"/>
      <c r="C136" s="21"/>
      <c r="D136" s="23"/>
      <c r="E136" s="32" t="s">
        <v>115</v>
      </c>
      <c r="F136" s="23"/>
      <c r="G136" s="23"/>
      <c r="H136" s="23"/>
      <c r="I136" s="23"/>
      <c r="J136" s="28"/>
    </row>
    <row r="137" spans="1:10" ht="15" hidden="1" customHeight="1" thickBot="1">
      <c r="A137" s="97">
        <v>1</v>
      </c>
      <c r="B137" s="98">
        <v>2</v>
      </c>
      <c r="C137" s="98">
        <v>3</v>
      </c>
      <c r="D137" s="216" t="s">
        <v>55</v>
      </c>
      <c r="E137" s="217" t="s">
        <v>56</v>
      </c>
      <c r="F137" s="216" t="s">
        <v>70</v>
      </c>
      <c r="G137" s="216"/>
      <c r="H137" s="216" t="s">
        <v>71</v>
      </c>
      <c r="I137" s="216" t="s">
        <v>72</v>
      </c>
      <c r="J137" s="218" t="s">
        <v>73</v>
      </c>
    </row>
    <row r="138" spans="1:10" ht="35.25" hidden="1" customHeight="1">
      <c r="A138" s="65" t="s">
        <v>127</v>
      </c>
      <c r="B138" s="68" t="s">
        <v>104</v>
      </c>
      <c r="C138" s="54" t="s">
        <v>108</v>
      </c>
      <c r="D138" s="39">
        <f>D140+D141</f>
        <v>17911.230000000447</v>
      </c>
      <c r="E138" s="39">
        <f>E140+E141</f>
        <v>-111437.20999999996</v>
      </c>
      <c r="F138" s="39">
        <f>F140+F141</f>
        <v>0</v>
      </c>
      <c r="G138" s="39"/>
      <c r="H138" s="39">
        <f>H140+H141</f>
        <v>0</v>
      </c>
      <c r="I138" s="39">
        <f>I140+I141</f>
        <v>-111437.20999999996</v>
      </c>
      <c r="J138" s="39">
        <f>E138-D138</f>
        <v>-129348.44000000041</v>
      </c>
    </row>
    <row r="139" spans="1:10" ht="15" hidden="1" customHeight="1">
      <c r="A139" s="67" t="s">
        <v>94</v>
      </c>
      <c r="B139" s="68"/>
      <c r="C139" s="90"/>
      <c r="D139" s="70"/>
      <c r="E139" s="70"/>
      <c r="F139" s="30" t="s">
        <v>112</v>
      </c>
      <c r="G139" s="70"/>
      <c r="H139" s="70"/>
      <c r="I139" s="30"/>
      <c r="J139" s="480">
        <f>D140-E140</f>
        <v>-2509783.21</v>
      </c>
    </row>
    <row r="140" spans="1:10" hidden="1">
      <c r="A140" s="65" t="s">
        <v>155</v>
      </c>
      <c r="B140" s="73" t="s">
        <v>105</v>
      </c>
      <c r="C140" s="21" t="s">
        <v>108</v>
      </c>
      <c r="D140" s="71">
        <f>-D97</f>
        <v>-7210397</v>
      </c>
      <c r="E140" s="71">
        <f>-E97</f>
        <v>-4700613.79</v>
      </c>
      <c r="F140" s="71">
        <f>F97</f>
        <v>0</v>
      </c>
      <c r="G140" s="71"/>
      <c r="H140" s="71">
        <f>H97</f>
        <v>0</v>
      </c>
      <c r="I140" s="71">
        <f>-I97</f>
        <v>-4700613.79</v>
      </c>
      <c r="J140" s="481"/>
    </row>
    <row r="141" spans="1:10" ht="36" hidden="1" customHeight="1" thickBot="1">
      <c r="A141" s="65" t="s">
        <v>156</v>
      </c>
      <c r="B141" s="79" t="s">
        <v>106</v>
      </c>
      <c r="C141" s="91" t="s">
        <v>108</v>
      </c>
      <c r="D141" s="9">
        <f>'Расходы '!D312</f>
        <v>7228308.2300000004</v>
      </c>
      <c r="E141" s="9">
        <f>'Расходы '!F312</f>
        <v>4589176.58</v>
      </c>
      <c r="F141" s="9"/>
      <c r="G141" s="9"/>
      <c r="H141" s="9">
        <f>-'Расходы '!H312</f>
        <v>0</v>
      </c>
      <c r="I141" s="9">
        <f>'Расходы '!F310</f>
        <v>4589176.58</v>
      </c>
      <c r="J141" s="39">
        <f>D141-E141</f>
        <v>2639131.6500000004</v>
      </c>
    </row>
    <row r="142" spans="1:10">
      <c r="A142" s="67"/>
      <c r="B142" s="82"/>
      <c r="C142" s="60"/>
      <c r="D142" s="16"/>
      <c r="E142" s="16"/>
      <c r="F142" s="16"/>
      <c r="G142" s="16"/>
      <c r="H142" s="16"/>
      <c r="I142" s="16" t="s">
        <v>112</v>
      </c>
      <c r="J142" s="16"/>
    </row>
    <row r="143" spans="1:10" ht="7.5" customHeight="1">
      <c r="A143" s="92"/>
      <c r="B143" s="92"/>
      <c r="C143" s="60"/>
      <c r="D143" s="16"/>
      <c r="E143" s="16"/>
      <c r="F143" s="16"/>
      <c r="G143" s="16"/>
      <c r="H143" s="16"/>
      <c r="I143" s="16"/>
      <c r="J143" s="16"/>
    </row>
    <row r="144" spans="1:10" ht="30" customHeight="1">
      <c r="A144" s="93" t="s">
        <v>85</v>
      </c>
      <c r="B144" s="93"/>
      <c r="C144" s="139" t="s">
        <v>366</v>
      </c>
      <c r="D144" s="16"/>
      <c r="E144" s="96" t="s">
        <v>86</v>
      </c>
      <c r="F144" s="16"/>
      <c r="G144" s="16"/>
      <c r="H144" s="16"/>
      <c r="I144" s="16"/>
      <c r="J144" s="16"/>
    </row>
    <row r="145" spans="1:10" ht="9.75" customHeight="1">
      <c r="A145" s="13" t="s">
        <v>244</v>
      </c>
      <c r="B145" s="13"/>
      <c r="C145" s="94"/>
      <c r="D145" s="16"/>
      <c r="E145" s="96" t="s">
        <v>87</v>
      </c>
      <c r="F145" s="16"/>
      <c r="G145" s="16"/>
      <c r="H145" s="16"/>
      <c r="I145" s="16"/>
      <c r="J145" s="16"/>
    </row>
    <row r="146" spans="1:10" ht="9.75" customHeight="1">
      <c r="D146" s="16"/>
      <c r="E146" s="16"/>
      <c r="F146" s="96" t="s">
        <v>89</v>
      </c>
      <c r="G146" s="96"/>
      <c r="I146" s="16"/>
      <c r="J146" s="16"/>
    </row>
    <row r="147" spans="1:10" ht="24.75" customHeight="1">
      <c r="A147" s="13" t="s">
        <v>521</v>
      </c>
      <c r="B147" s="13"/>
      <c r="C147" s="94"/>
      <c r="D147" s="16"/>
      <c r="E147" s="16"/>
      <c r="F147" s="16"/>
      <c r="G147" s="16"/>
      <c r="H147" s="16"/>
      <c r="I147" s="16"/>
      <c r="J147" s="16"/>
    </row>
    <row r="148" spans="1:10" ht="9.75" customHeight="1">
      <c r="A148" s="13" t="s">
        <v>520</v>
      </c>
      <c r="B148" s="13"/>
      <c r="C148" s="94"/>
      <c r="D148" s="16"/>
      <c r="E148" s="16"/>
      <c r="F148" s="16"/>
      <c r="G148" s="16"/>
      <c r="H148" s="16"/>
      <c r="I148" s="16"/>
      <c r="J148" s="16"/>
    </row>
    <row r="149" spans="1:10" ht="11.25" customHeight="1">
      <c r="A149" s="13"/>
      <c r="B149" s="13"/>
      <c r="C149" s="61"/>
      <c r="D149" s="16"/>
      <c r="E149" s="95"/>
      <c r="F149" s="16"/>
      <c r="G149" s="16"/>
      <c r="H149" s="16"/>
      <c r="I149" s="16"/>
      <c r="J149" s="95"/>
    </row>
    <row r="150" spans="1:10" ht="23.25" customHeight="1">
      <c r="A150" s="140"/>
      <c r="D150" s="16"/>
      <c r="E150" s="16"/>
      <c r="F150" s="16"/>
      <c r="G150" s="16"/>
      <c r="H150" s="16"/>
      <c r="I150" s="16"/>
      <c r="J150" s="95"/>
    </row>
  </sheetData>
  <mergeCells count="1">
    <mergeCell ref="J139:J140"/>
  </mergeCells>
  <phoneticPr fontId="5" type="noConversion"/>
  <conditionalFormatting sqref="A151:IV65460 J141:J150 J97:J139 I97:I150 I95:J96 A76:A150 K1:IV150 H95:H150 F95:G109 E110:G150 A1:A74 B1:C150 E73:E109 D73:D150 F73:J94 D1:J72 F125:I125 A70:IV70 A32:IV32 A59:IV59 A28:IV28">
    <cfRule type="cellIs" dxfId="0" priority="1" stopIfTrue="1" operator="equal">
      <formula>0</formula>
    </cfRule>
  </conditionalFormatting>
  <printOptions gridLinesSet="0"/>
  <pageMargins left="0.39370078740157483" right="0.15748031496062992" top="0.47244094488188981" bottom="0.23622047244094491" header="0" footer="0"/>
  <pageSetup paperSize="9" scale="85" pageOrder="overThenDown" orientation="landscape" verticalDpi="300" r:id="rId1"/>
  <headerFooter alignWithMargins="0"/>
  <rowBreaks count="3" manualBreakCount="3">
    <brk id="45" max="9" man="1"/>
    <brk id="72" max="9" man="1"/>
    <brk id="10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L349"/>
  <sheetViews>
    <sheetView view="pageBreakPreview" zoomScale="130" zoomScaleNormal="120" zoomScaleSheetLayoutView="130" workbookViewId="0">
      <selection activeCell="C17" sqref="C17"/>
    </sheetView>
  </sheetViews>
  <sheetFormatPr defaultRowHeight="12.75"/>
  <cols>
    <col min="1" max="1" width="36.140625" style="188" customWidth="1"/>
    <col min="2" max="2" width="4.28515625" style="237" customWidth="1"/>
    <col min="3" max="3" width="20.5703125" style="118" customWidth="1"/>
    <col min="4" max="4" width="12.85546875" style="118" customWidth="1"/>
    <col min="5" max="6" width="13" style="118" customWidth="1"/>
    <col min="7" max="8" width="5.5703125" style="118" customWidth="1"/>
    <col min="9" max="9" width="13.42578125" style="118" customWidth="1"/>
    <col min="10" max="10" width="12.85546875" style="148" customWidth="1"/>
    <col min="11" max="11" width="12.7109375" style="148" customWidth="1"/>
    <col min="12" max="16384" width="9.140625" style="118"/>
  </cols>
  <sheetData>
    <row r="1" spans="1:11" ht="15">
      <c r="B1" s="225"/>
      <c r="C1" s="115"/>
      <c r="D1" s="114" t="s">
        <v>129</v>
      </c>
      <c r="E1" s="116"/>
      <c r="F1" s="116"/>
      <c r="G1" s="116"/>
      <c r="H1" s="116"/>
      <c r="I1" s="116"/>
      <c r="J1" s="116" t="s">
        <v>149</v>
      </c>
      <c r="K1" s="117"/>
    </row>
    <row r="2" spans="1:11">
      <c r="A2" s="189"/>
      <c r="B2" s="226"/>
      <c r="C2" s="119"/>
      <c r="D2" s="120"/>
      <c r="E2" s="120"/>
      <c r="F2" s="120"/>
      <c r="G2" s="120"/>
      <c r="H2" s="120"/>
      <c r="I2" s="120"/>
      <c r="J2" s="193"/>
      <c r="K2" s="194"/>
    </row>
    <row r="3" spans="1:11" ht="12" customHeight="1">
      <c r="A3" s="190"/>
      <c r="B3" s="227"/>
      <c r="C3" s="121" t="s">
        <v>131</v>
      </c>
      <c r="D3" s="122"/>
      <c r="E3" s="123"/>
      <c r="F3" s="482" t="s">
        <v>63</v>
      </c>
      <c r="G3" s="483"/>
      <c r="H3" s="483"/>
      <c r="I3" s="484"/>
      <c r="J3" s="125" t="s">
        <v>130</v>
      </c>
      <c r="K3" s="477"/>
    </row>
    <row r="4" spans="1:11" ht="9.75" customHeight="1">
      <c r="A4" s="191"/>
      <c r="B4" s="228" t="s">
        <v>78</v>
      </c>
      <c r="C4" s="126" t="s">
        <v>134</v>
      </c>
      <c r="D4" s="122" t="s">
        <v>150</v>
      </c>
      <c r="E4" s="123" t="s">
        <v>132</v>
      </c>
      <c r="F4" s="485"/>
      <c r="G4" s="486"/>
      <c r="H4" s="486"/>
      <c r="I4" s="487"/>
      <c r="J4" s="128" t="s">
        <v>133</v>
      </c>
      <c r="K4" s="479"/>
    </row>
    <row r="5" spans="1:11" ht="11.25" customHeight="1">
      <c r="A5" s="190"/>
      <c r="B5" s="228" t="s">
        <v>79</v>
      </c>
      <c r="C5" s="126" t="s">
        <v>137</v>
      </c>
      <c r="D5" s="122" t="s">
        <v>151</v>
      </c>
      <c r="E5" s="122" t="s">
        <v>135</v>
      </c>
      <c r="F5" s="129" t="s">
        <v>123</v>
      </c>
      <c r="G5" s="145" t="s">
        <v>64</v>
      </c>
      <c r="H5" s="146" t="s">
        <v>67</v>
      </c>
      <c r="I5" s="478"/>
      <c r="J5" s="123" t="s">
        <v>136</v>
      </c>
      <c r="K5" s="123" t="s">
        <v>136</v>
      </c>
    </row>
    <row r="6" spans="1:11" ht="11.25" customHeight="1">
      <c r="A6" s="191" t="s">
        <v>60</v>
      </c>
      <c r="B6" s="228" t="s">
        <v>80</v>
      </c>
      <c r="C6" s="121" t="s">
        <v>141</v>
      </c>
      <c r="D6" s="122" t="s">
        <v>58</v>
      </c>
      <c r="E6" s="130" t="s">
        <v>138</v>
      </c>
      <c r="F6" s="130" t="s">
        <v>124</v>
      </c>
      <c r="G6" s="147" t="s">
        <v>65</v>
      </c>
      <c r="H6" s="147" t="s">
        <v>68</v>
      </c>
      <c r="I6" s="122" t="s">
        <v>69</v>
      </c>
      <c r="J6" s="123" t="s">
        <v>139</v>
      </c>
      <c r="K6" s="123" t="s">
        <v>140</v>
      </c>
    </row>
    <row r="7" spans="1:11" ht="10.5" customHeight="1">
      <c r="A7" s="190"/>
      <c r="B7" s="228"/>
      <c r="C7" s="121" t="s">
        <v>143</v>
      </c>
      <c r="D7" s="122"/>
      <c r="E7" s="130"/>
      <c r="F7" s="130" t="s">
        <v>114</v>
      </c>
      <c r="G7" s="147" t="s">
        <v>66</v>
      </c>
      <c r="H7" s="147"/>
      <c r="I7" s="122"/>
      <c r="J7" s="123" t="s">
        <v>142</v>
      </c>
      <c r="K7" s="123" t="s">
        <v>135</v>
      </c>
    </row>
    <row r="8" spans="1:11" ht="11.25" customHeight="1">
      <c r="A8" s="190"/>
      <c r="B8" s="228"/>
      <c r="C8" s="121"/>
      <c r="D8" s="122"/>
      <c r="E8" s="130"/>
      <c r="F8" s="130" t="s">
        <v>115</v>
      </c>
      <c r="G8" s="147"/>
      <c r="H8" s="147"/>
      <c r="I8" s="122"/>
      <c r="J8" s="123"/>
      <c r="K8" s="123" t="s">
        <v>138</v>
      </c>
    </row>
    <row r="9" spans="1:11">
      <c r="A9" s="252">
        <v>1</v>
      </c>
      <c r="B9" s="253">
        <v>2</v>
      </c>
      <c r="C9" s="254">
        <v>3</v>
      </c>
      <c r="D9" s="129" t="s">
        <v>55</v>
      </c>
      <c r="E9" s="478" t="s">
        <v>56</v>
      </c>
      <c r="F9" s="478" t="s">
        <v>70</v>
      </c>
      <c r="G9" s="129" t="s">
        <v>71</v>
      </c>
      <c r="H9" s="129" t="s">
        <v>72</v>
      </c>
      <c r="I9" s="129" t="s">
        <v>73</v>
      </c>
      <c r="J9" s="476" t="s">
        <v>144</v>
      </c>
      <c r="K9" s="476" t="s">
        <v>145</v>
      </c>
    </row>
    <row r="10" spans="1:11" ht="15" customHeight="1">
      <c r="A10" s="321" t="s">
        <v>146</v>
      </c>
      <c r="B10" s="428" t="s">
        <v>147</v>
      </c>
      <c r="C10" s="384" t="s">
        <v>108</v>
      </c>
      <c r="D10" s="429">
        <f>D12+D13+D14+D15+D16+D17+D18+D19+D20+D21+D22+D23+D24+D25</f>
        <v>7228308.2300000004</v>
      </c>
      <c r="E10" s="429">
        <f t="shared" ref="E10:K10" si="0">E12+E13+E14+E15+E16+E17+E18+E19+E20+E21+E22+E23+E24+E25</f>
        <v>7228308.2300000004</v>
      </c>
      <c r="F10" s="429">
        <f t="shared" si="0"/>
        <v>4589176.58</v>
      </c>
      <c r="G10" s="429">
        <f t="shared" si="0"/>
        <v>0</v>
      </c>
      <c r="H10" s="429">
        <f t="shared" si="0"/>
        <v>0</v>
      </c>
      <c r="I10" s="429">
        <f t="shared" si="0"/>
        <v>4589176.58</v>
      </c>
      <c r="J10" s="429">
        <f t="shared" si="0"/>
        <v>2797065.87</v>
      </c>
      <c r="K10" s="429">
        <f t="shared" si="0"/>
        <v>2797065.87</v>
      </c>
    </row>
    <row r="11" spans="1:11" ht="15" customHeight="1">
      <c r="A11" s="321" t="s">
        <v>61</v>
      </c>
      <c r="B11" s="428"/>
      <c r="C11" s="384"/>
      <c r="D11" s="323"/>
      <c r="E11" s="323"/>
      <c r="F11" s="323"/>
      <c r="G11" s="430"/>
      <c r="H11" s="430"/>
      <c r="I11" s="325"/>
      <c r="J11" s="325"/>
      <c r="K11" s="325"/>
    </row>
    <row r="12" spans="1:11" s="244" customFormat="1" ht="34.5" customHeight="1">
      <c r="A12" s="321" t="s">
        <v>33</v>
      </c>
      <c r="B12" s="327"/>
      <c r="C12" s="431" t="s">
        <v>265</v>
      </c>
      <c r="D12" s="432">
        <f t="shared" ref="D12:K12" si="1">D26</f>
        <v>584213</v>
      </c>
      <c r="E12" s="432">
        <f t="shared" si="1"/>
        <v>584213</v>
      </c>
      <c r="F12" s="432">
        <f t="shared" si="1"/>
        <v>419475.04</v>
      </c>
      <c r="G12" s="433">
        <f t="shared" si="1"/>
        <v>0</v>
      </c>
      <c r="H12" s="433">
        <f t="shared" si="1"/>
        <v>0</v>
      </c>
      <c r="I12" s="432">
        <f t="shared" si="1"/>
        <v>419475.04</v>
      </c>
      <c r="J12" s="432">
        <f t="shared" si="1"/>
        <v>164737.96000000002</v>
      </c>
      <c r="K12" s="432">
        <f t="shared" si="1"/>
        <v>164737.96000000002</v>
      </c>
    </row>
    <row r="13" spans="1:11" s="244" customFormat="1" ht="33.75" customHeight="1">
      <c r="A13" s="326" t="s">
        <v>34</v>
      </c>
      <c r="B13" s="327"/>
      <c r="C13" s="431" t="s">
        <v>266</v>
      </c>
      <c r="D13" s="432">
        <f>D40+D89</f>
        <v>2811819.27</v>
      </c>
      <c r="E13" s="432">
        <f>E40+E89</f>
        <v>2811819.27</v>
      </c>
      <c r="F13" s="432">
        <f>F40+F89</f>
        <v>1792731.0999999999</v>
      </c>
      <c r="G13" s="432">
        <f>G40+G59+G68+G81+G89+G84</f>
        <v>0</v>
      </c>
      <c r="H13" s="432">
        <f>H40+H59+H68+H81+H89+H84</f>
        <v>0</v>
      </c>
      <c r="I13" s="432">
        <f>I40+I89</f>
        <v>1792731.0999999999</v>
      </c>
      <c r="J13" s="432">
        <f>J40+J59+J68+J81+J89+J84</f>
        <v>1177022.3900000001</v>
      </c>
      <c r="K13" s="432">
        <f>K40+K59+K68+K81+K89+K84</f>
        <v>1177022.3900000001</v>
      </c>
    </row>
    <row r="14" spans="1:11" s="242" customFormat="1" ht="21.75" hidden="1" customHeight="1">
      <c r="A14" s="310" t="s">
        <v>300</v>
      </c>
      <c r="B14" s="306"/>
      <c r="C14" s="307" t="s">
        <v>301</v>
      </c>
      <c r="D14" s="308">
        <f t="shared" ref="D14:K14" si="2">D92</f>
        <v>0</v>
      </c>
      <c r="E14" s="308">
        <f t="shared" si="2"/>
        <v>0</v>
      </c>
      <c r="F14" s="308">
        <f t="shared" si="2"/>
        <v>0</v>
      </c>
      <c r="G14" s="309">
        <f t="shared" si="2"/>
        <v>0</v>
      </c>
      <c r="H14" s="309">
        <f t="shared" si="2"/>
        <v>0</v>
      </c>
      <c r="I14" s="308">
        <f t="shared" si="2"/>
        <v>0</v>
      </c>
      <c r="J14" s="308">
        <f t="shared" si="2"/>
        <v>0</v>
      </c>
      <c r="K14" s="308">
        <f t="shared" si="2"/>
        <v>0</v>
      </c>
    </row>
    <row r="15" spans="1:11" s="244" customFormat="1" ht="18.75" customHeight="1">
      <c r="A15" s="326" t="s">
        <v>305</v>
      </c>
      <c r="B15" s="327"/>
      <c r="C15" s="431" t="s">
        <v>326</v>
      </c>
      <c r="D15" s="432">
        <f t="shared" ref="D15:K15" si="3">D96</f>
        <v>5000</v>
      </c>
      <c r="E15" s="432">
        <f t="shared" si="3"/>
        <v>5000</v>
      </c>
      <c r="F15" s="432">
        <f t="shared" si="3"/>
        <v>0</v>
      </c>
      <c r="G15" s="433">
        <f t="shared" si="3"/>
        <v>0</v>
      </c>
      <c r="H15" s="433">
        <f t="shared" si="3"/>
        <v>0</v>
      </c>
      <c r="I15" s="432">
        <f>I96</f>
        <v>0</v>
      </c>
      <c r="J15" s="432">
        <f t="shared" si="3"/>
        <v>5000</v>
      </c>
      <c r="K15" s="432">
        <f t="shared" si="3"/>
        <v>5000</v>
      </c>
    </row>
    <row r="16" spans="1:11" s="244" customFormat="1" ht="22.5" customHeight="1">
      <c r="A16" s="321" t="s">
        <v>36</v>
      </c>
      <c r="B16" s="327"/>
      <c r="C16" s="431" t="s">
        <v>267</v>
      </c>
      <c r="D16" s="432">
        <f t="shared" ref="D16:K16" si="4">D100</f>
        <v>56260</v>
      </c>
      <c r="E16" s="432">
        <f t="shared" si="4"/>
        <v>56260</v>
      </c>
      <c r="F16" s="432">
        <f t="shared" si="4"/>
        <v>42752.34</v>
      </c>
      <c r="G16" s="433">
        <f t="shared" si="4"/>
        <v>0</v>
      </c>
      <c r="H16" s="433">
        <f t="shared" si="4"/>
        <v>0</v>
      </c>
      <c r="I16" s="432">
        <f t="shared" si="4"/>
        <v>42752.34</v>
      </c>
      <c r="J16" s="432">
        <f t="shared" si="4"/>
        <v>13507.660000000003</v>
      </c>
      <c r="K16" s="432">
        <f t="shared" si="4"/>
        <v>13507.660000000003</v>
      </c>
    </row>
    <row r="17" spans="1:11" s="244" customFormat="1" ht="36" customHeight="1">
      <c r="A17" s="321" t="s">
        <v>184</v>
      </c>
      <c r="B17" s="327"/>
      <c r="C17" s="431" t="s">
        <v>330</v>
      </c>
      <c r="D17" s="432">
        <f t="shared" ref="D17:K17" si="5">D113</f>
        <v>46717</v>
      </c>
      <c r="E17" s="432">
        <f t="shared" si="5"/>
        <v>46717</v>
      </c>
      <c r="F17" s="432">
        <f t="shared" si="5"/>
        <v>0</v>
      </c>
      <c r="G17" s="433">
        <f t="shared" si="5"/>
        <v>0</v>
      </c>
      <c r="H17" s="433">
        <f t="shared" si="5"/>
        <v>0</v>
      </c>
      <c r="I17" s="432">
        <f t="shared" si="5"/>
        <v>0</v>
      </c>
      <c r="J17" s="432">
        <f t="shared" si="5"/>
        <v>46717</v>
      </c>
      <c r="K17" s="432">
        <f t="shared" si="5"/>
        <v>46717</v>
      </c>
    </row>
    <row r="18" spans="1:11" s="244" customFormat="1" ht="19.5" customHeight="1">
      <c r="A18" s="321" t="s">
        <v>371</v>
      </c>
      <c r="B18" s="327"/>
      <c r="C18" s="431" t="s">
        <v>370</v>
      </c>
      <c r="D18" s="432">
        <f t="shared" ref="D18:K18" si="6">D130</f>
        <v>249598.96000000002</v>
      </c>
      <c r="E18" s="432">
        <f t="shared" si="6"/>
        <v>249598.96000000002</v>
      </c>
      <c r="F18" s="432">
        <f t="shared" si="6"/>
        <v>116900</v>
      </c>
      <c r="G18" s="432">
        <f t="shared" si="6"/>
        <v>0</v>
      </c>
      <c r="H18" s="432">
        <f t="shared" si="6"/>
        <v>0</v>
      </c>
      <c r="I18" s="432">
        <f t="shared" si="6"/>
        <v>116900</v>
      </c>
      <c r="J18" s="432">
        <f t="shared" si="6"/>
        <v>132698.96000000002</v>
      </c>
      <c r="K18" s="432">
        <f t="shared" si="6"/>
        <v>132698.96000000002</v>
      </c>
    </row>
    <row r="19" spans="1:11" s="244" customFormat="1" ht="20.25" customHeight="1">
      <c r="A19" s="321" t="s">
        <v>37</v>
      </c>
      <c r="B19" s="327"/>
      <c r="C19" s="431" t="s">
        <v>268</v>
      </c>
      <c r="D19" s="432">
        <f t="shared" ref="D19:K19" si="7">D142</f>
        <v>798000</v>
      </c>
      <c r="E19" s="432">
        <f t="shared" si="7"/>
        <v>798000</v>
      </c>
      <c r="F19" s="432">
        <f t="shared" si="7"/>
        <v>614082</v>
      </c>
      <c r="G19" s="433">
        <f t="shared" si="7"/>
        <v>0</v>
      </c>
      <c r="H19" s="433">
        <f t="shared" si="7"/>
        <v>0</v>
      </c>
      <c r="I19" s="432">
        <f t="shared" si="7"/>
        <v>614082</v>
      </c>
      <c r="J19" s="432">
        <f t="shared" si="7"/>
        <v>183918</v>
      </c>
      <c r="K19" s="432">
        <f t="shared" si="7"/>
        <v>183918</v>
      </c>
    </row>
    <row r="20" spans="1:11" s="244" customFormat="1" ht="24" customHeight="1">
      <c r="A20" s="321" t="s">
        <v>235</v>
      </c>
      <c r="B20" s="327"/>
      <c r="C20" s="431" t="s">
        <v>492</v>
      </c>
      <c r="D20" s="432">
        <f t="shared" ref="D20:K20" si="8">D234</f>
        <v>2653700</v>
      </c>
      <c r="E20" s="432">
        <f t="shared" si="8"/>
        <v>2653700</v>
      </c>
      <c r="F20" s="432">
        <f t="shared" si="8"/>
        <v>1580836.1</v>
      </c>
      <c r="G20" s="433">
        <f t="shared" si="8"/>
        <v>0</v>
      </c>
      <c r="H20" s="433">
        <f t="shared" si="8"/>
        <v>0</v>
      </c>
      <c r="I20" s="432">
        <f t="shared" si="8"/>
        <v>1580836.1</v>
      </c>
      <c r="J20" s="432">
        <f t="shared" si="8"/>
        <v>1072863.8999999999</v>
      </c>
      <c r="K20" s="432">
        <f t="shared" si="8"/>
        <v>1072863.8999999999</v>
      </c>
    </row>
    <row r="21" spans="1:11" s="242" customFormat="1" ht="22.5" hidden="1" customHeight="1">
      <c r="A21" s="304" t="s">
        <v>238</v>
      </c>
      <c r="B21" s="306"/>
      <c r="C21" s="307" t="s">
        <v>241</v>
      </c>
      <c r="D21" s="308">
        <f t="shared" ref="D21:K21" si="9">D262</f>
        <v>0</v>
      </c>
      <c r="E21" s="308">
        <f t="shared" si="9"/>
        <v>0</v>
      </c>
      <c r="F21" s="308">
        <f t="shared" si="9"/>
        <v>0</v>
      </c>
      <c r="G21" s="309">
        <f t="shared" si="9"/>
        <v>0</v>
      </c>
      <c r="H21" s="309">
        <f t="shared" si="9"/>
        <v>0</v>
      </c>
      <c r="I21" s="308">
        <f t="shared" si="9"/>
        <v>0</v>
      </c>
      <c r="J21" s="308">
        <f t="shared" si="9"/>
        <v>0</v>
      </c>
      <c r="K21" s="308">
        <f t="shared" si="9"/>
        <v>0</v>
      </c>
    </row>
    <row r="22" spans="1:11" s="242" customFormat="1" ht="22.5" hidden="1" customHeight="1">
      <c r="A22" s="304" t="s">
        <v>234</v>
      </c>
      <c r="B22" s="306"/>
      <c r="C22" s="307" t="s">
        <v>271</v>
      </c>
      <c r="D22" s="308">
        <f t="shared" ref="D22:K22" si="10">D266</f>
        <v>0</v>
      </c>
      <c r="E22" s="308">
        <f t="shared" si="10"/>
        <v>0</v>
      </c>
      <c r="F22" s="308">
        <f t="shared" si="10"/>
        <v>0</v>
      </c>
      <c r="G22" s="309">
        <f t="shared" si="10"/>
        <v>0</v>
      </c>
      <c r="H22" s="309">
        <f t="shared" si="10"/>
        <v>0</v>
      </c>
      <c r="I22" s="308">
        <f t="shared" si="10"/>
        <v>0</v>
      </c>
      <c r="J22" s="308">
        <f t="shared" si="10"/>
        <v>0</v>
      </c>
      <c r="K22" s="308">
        <f t="shared" si="10"/>
        <v>0</v>
      </c>
    </row>
    <row r="23" spans="1:11" s="244" customFormat="1" ht="24" customHeight="1">
      <c r="A23" s="321" t="s">
        <v>327</v>
      </c>
      <c r="B23" s="327"/>
      <c r="C23" s="431" t="s">
        <v>477</v>
      </c>
      <c r="D23" s="432">
        <f t="shared" ref="D23:K23" si="11">D297</f>
        <v>23000</v>
      </c>
      <c r="E23" s="432">
        <f t="shared" si="11"/>
        <v>23000</v>
      </c>
      <c r="F23" s="432">
        <f t="shared" si="11"/>
        <v>22400</v>
      </c>
      <c r="G23" s="433">
        <f t="shared" si="11"/>
        <v>0</v>
      </c>
      <c r="H23" s="433">
        <f t="shared" si="11"/>
        <v>0</v>
      </c>
      <c r="I23" s="432">
        <f t="shared" si="11"/>
        <v>22400</v>
      </c>
      <c r="J23" s="432">
        <f t="shared" si="11"/>
        <v>600</v>
      </c>
      <c r="K23" s="432">
        <f t="shared" si="11"/>
        <v>600</v>
      </c>
    </row>
    <row r="24" spans="1:11" s="242" customFormat="1" ht="24" hidden="1" customHeight="1">
      <c r="A24" s="304" t="s">
        <v>328</v>
      </c>
      <c r="B24" s="306"/>
      <c r="C24" s="307" t="s">
        <v>304</v>
      </c>
      <c r="D24" s="308">
        <f t="shared" ref="D24:K24" si="12">D301</f>
        <v>0</v>
      </c>
      <c r="E24" s="308">
        <f t="shared" si="12"/>
        <v>0</v>
      </c>
      <c r="F24" s="308">
        <f t="shared" si="12"/>
        <v>0</v>
      </c>
      <c r="G24" s="309">
        <f t="shared" si="12"/>
        <v>0</v>
      </c>
      <c r="H24" s="309">
        <f t="shared" si="12"/>
        <v>0</v>
      </c>
      <c r="I24" s="308">
        <f t="shared" si="12"/>
        <v>0</v>
      </c>
      <c r="J24" s="308">
        <f t="shared" si="12"/>
        <v>0</v>
      </c>
      <c r="K24" s="308">
        <f t="shared" si="12"/>
        <v>0</v>
      </c>
    </row>
    <row r="25" spans="1:11" s="242" customFormat="1" ht="22.5" hidden="1" customHeight="1">
      <c r="A25" s="304" t="s">
        <v>329</v>
      </c>
      <c r="B25" s="306"/>
      <c r="C25" s="307" t="s">
        <v>269</v>
      </c>
      <c r="D25" s="308">
        <f t="shared" ref="D25:K25" si="13">D306</f>
        <v>0</v>
      </c>
      <c r="E25" s="308">
        <f t="shared" si="13"/>
        <v>0</v>
      </c>
      <c r="F25" s="308">
        <f t="shared" si="13"/>
        <v>0</v>
      </c>
      <c r="G25" s="309">
        <f t="shared" si="13"/>
        <v>0</v>
      </c>
      <c r="H25" s="309">
        <f t="shared" si="13"/>
        <v>0</v>
      </c>
      <c r="I25" s="308">
        <f t="shared" si="13"/>
        <v>0</v>
      </c>
      <c r="J25" s="308">
        <f t="shared" si="13"/>
        <v>0</v>
      </c>
      <c r="K25" s="308">
        <f t="shared" si="13"/>
        <v>0</v>
      </c>
    </row>
    <row r="26" spans="1:11" s="197" customFormat="1" ht="58.5" customHeight="1">
      <c r="A26" s="530" t="s">
        <v>33</v>
      </c>
      <c r="B26" s="531" t="s">
        <v>352</v>
      </c>
      <c r="C26" s="366" t="s">
        <v>407</v>
      </c>
      <c r="D26" s="429">
        <f>D29+D31</f>
        <v>584213</v>
      </c>
      <c r="E26" s="429">
        <f>E29+E31</f>
        <v>584213</v>
      </c>
      <c r="F26" s="429">
        <f>F29+F31</f>
        <v>419475.04</v>
      </c>
      <c r="G26" s="429">
        <f>G27+G36+G32</f>
        <v>0</v>
      </c>
      <c r="H26" s="429">
        <f>H27+H36+H32</f>
        <v>0</v>
      </c>
      <c r="I26" s="429">
        <f>I29+I31</f>
        <v>419475.04</v>
      </c>
      <c r="J26" s="429">
        <f>J27+J36+J32</f>
        <v>164737.96000000002</v>
      </c>
      <c r="K26" s="429">
        <f>K27+K36+K32</f>
        <v>164737.96000000002</v>
      </c>
    </row>
    <row r="27" spans="1:11" s="177" customFormat="1" ht="15" hidden="1" customHeight="1">
      <c r="A27" s="313" t="s">
        <v>186</v>
      </c>
      <c r="B27" s="314" t="s">
        <v>351</v>
      </c>
      <c r="C27" s="315" t="s">
        <v>454</v>
      </c>
      <c r="D27" s="316">
        <f t="shared" ref="D27:I27" si="14">D28</f>
        <v>584213</v>
      </c>
      <c r="E27" s="316">
        <f t="shared" si="14"/>
        <v>584213</v>
      </c>
      <c r="F27" s="316">
        <f t="shared" si="14"/>
        <v>419475.04</v>
      </c>
      <c r="G27" s="316">
        <f t="shared" si="14"/>
        <v>0</v>
      </c>
      <c r="H27" s="316">
        <f t="shared" si="14"/>
        <v>0</v>
      </c>
      <c r="I27" s="316">
        <f t="shared" si="14"/>
        <v>419475.04</v>
      </c>
      <c r="J27" s="317">
        <f t="shared" ref="J27:J66" si="15">D27-F27</f>
        <v>164737.96000000002</v>
      </c>
      <c r="K27" s="317">
        <f t="shared" ref="K27:K66" si="16">E27-F27</f>
        <v>164737.96000000002</v>
      </c>
    </row>
    <row r="28" spans="1:11" s="175" customFormat="1" ht="21.75" hidden="1" customHeight="1">
      <c r="A28" s="318" t="s">
        <v>19</v>
      </c>
      <c r="B28" s="319"/>
      <c r="C28" s="320" t="s">
        <v>453</v>
      </c>
      <c r="D28" s="317">
        <f t="shared" ref="D28:I28" si="17">D29+D30+D31</f>
        <v>584213</v>
      </c>
      <c r="E28" s="317">
        <f t="shared" si="17"/>
        <v>584213</v>
      </c>
      <c r="F28" s="317">
        <f t="shared" si="17"/>
        <v>419475.04</v>
      </c>
      <c r="G28" s="317">
        <f t="shared" si="17"/>
        <v>0</v>
      </c>
      <c r="H28" s="317">
        <f t="shared" si="17"/>
        <v>0</v>
      </c>
      <c r="I28" s="317">
        <f t="shared" si="17"/>
        <v>419475.04</v>
      </c>
      <c r="J28" s="317">
        <f t="shared" si="15"/>
        <v>164737.96000000002</v>
      </c>
      <c r="K28" s="317">
        <f t="shared" si="16"/>
        <v>164737.96000000002</v>
      </c>
    </row>
    <row r="29" spans="1:11" ht="16.5" customHeight="1">
      <c r="A29" s="321" t="s">
        <v>20</v>
      </c>
      <c r="B29" s="322"/>
      <c r="C29" s="323" t="s">
        <v>525</v>
      </c>
      <c r="D29" s="324">
        <v>448704</v>
      </c>
      <c r="E29" s="324">
        <f>D29</f>
        <v>448704</v>
      </c>
      <c r="F29" s="324">
        <v>329136</v>
      </c>
      <c r="G29" s="324"/>
      <c r="H29" s="325"/>
      <c r="I29" s="325">
        <f>F29+G29+H29</f>
        <v>329136</v>
      </c>
      <c r="J29" s="325">
        <f t="shared" si="15"/>
        <v>119568</v>
      </c>
      <c r="K29" s="325">
        <f t="shared" si="16"/>
        <v>119568</v>
      </c>
    </row>
    <row r="30" spans="1:11" ht="13.5" hidden="1" customHeight="1">
      <c r="A30" s="282" t="s">
        <v>21</v>
      </c>
      <c r="B30" s="283">
        <v>450</v>
      </c>
      <c r="C30" s="251" t="s">
        <v>187</v>
      </c>
      <c r="D30" s="256"/>
      <c r="E30" s="256"/>
      <c r="F30" s="256"/>
      <c r="G30" s="256"/>
      <c r="H30" s="256"/>
      <c r="I30" s="256">
        <f>F30+G30+H30</f>
        <v>0</v>
      </c>
      <c r="J30" s="256">
        <f t="shared" si="15"/>
        <v>0</v>
      </c>
      <c r="K30" s="256">
        <f t="shared" si="16"/>
        <v>0</v>
      </c>
    </row>
    <row r="31" spans="1:11" ht="13.5" customHeight="1">
      <c r="A31" s="326" t="s">
        <v>22</v>
      </c>
      <c r="B31" s="327"/>
      <c r="C31" s="323" t="s">
        <v>524</v>
      </c>
      <c r="D31" s="328">
        <v>135509</v>
      </c>
      <c r="E31" s="324">
        <f>D31</f>
        <v>135509</v>
      </c>
      <c r="F31" s="328">
        <v>90339.04</v>
      </c>
      <c r="G31" s="329"/>
      <c r="H31" s="329"/>
      <c r="I31" s="325">
        <f>F31+G31+H31</f>
        <v>90339.04</v>
      </c>
      <c r="J31" s="325">
        <f t="shared" si="15"/>
        <v>45169.960000000006</v>
      </c>
      <c r="K31" s="325">
        <f t="shared" si="16"/>
        <v>45169.960000000006</v>
      </c>
    </row>
    <row r="32" spans="1:11" s="167" customFormat="1" ht="18.75" hidden="1" customHeight="1">
      <c r="A32" s="330" t="s">
        <v>264</v>
      </c>
      <c r="B32" s="331" t="s">
        <v>351</v>
      </c>
      <c r="C32" s="315" t="s">
        <v>389</v>
      </c>
      <c r="D32" s="332">
        <f t="shared" ref="D32:I32" si="18">D33</f>
        <v>0</v>
      </c>
      <c r="E32" s="332">
        <f t="shared" si="18"/>
        <v>0</v>
      </c>
      <c r="F32" s="332">
        <f t="shared" si="18"/>
        <v>0</v>
      </c>
      <c r="G32" s="332">
        <f t="shared" si="18"/>
        <v>0</v>
      </c>
      <c r="H32" s="332">
        <f t="shared" si="18"/>
        <v>0</v>
      </c>
      <c r="I32" s="332">
        <f t="shared" si="18"/>
        <v>0</v>
      </c>
      <c r="J32" s="317">
        <f>D32-F32</f>
        <v>0</v>
      </c>
      <c r="K32" s="317">
        <f>E32-F32</f>
        <v>0</v>
      </c>
    </row>
    <row r="33" spans="1:11" s="167" customFormat="1" ht="18" hidden="1" customHeight="1">
      <c r="A33" s="330" t="s">
        <v>19</v>
      </c>
      <c r="B33" s="331"/>
      <c r="C33" s="315" t="s">
        <v>390</v>
      </c>
      <c r="D33" s="332">
        <f t="shared" ref="D33:I33" si="19">D34+D35</f>
        <v>0</v>
      </c>
      <c r="E33" s="332">
        <f t="shared" si="19"/>
        <v>0</v>
      </c>
      <c r="F33" s="332">
        <f t="shared" si="19"/>
        <v>0</v>
      </c>
      <c r="G33" s="332">
        <f t="shared" si="19"/>
        <v>0</v>
      </c>
      <c r="H33" s="332">
        <f t="shared" si="19"/>
        <v>0</v>
      </c>
      <c r="I33" s="332">
        <f t="shared" si="19"/>
        <v>0</v>
      </c>
      <c r="J33" s="317">
        <f>D33-F33</f>
        <v>0</v>
      </c>
      <c r="K33" s="317">
        <f>E33-F33</f>
        <v>0</v>
      </c>
    </row>
    <row r="34" spans="1:11" ht="21" hidden="1" customHeight="1">
      <c r="A34" s="326" t="s">
        <v>20</v>
      </c>
      <c r="B34" s="327"/>
      <c r="C34" s="323" t="s">
        <v>391</v>
      </c>
      <c r="D34" s="329"/>
      <c r="E34" s="329">
        <f>D34</f>
        <v>0</v>
      </c>
      <c r="F34" s="329"/>
      <c r="G34" s="329"/>
      <c r="H34" s="329"/>
      <c r="I34" s="325">
        <f>F34+G34+H34</f>
        <v>0</v>
      </c>
      <c r="J34" s="325">
        <f>D34-F34</f>
        <v>0</v>
      </c>
      <c r="K34" s="325">
        <f>E34-F34</f>
        <v>0</v>
      </c>
    </row>
    <row r="35" spans="1:11" ht="21.75" hidden="1" customHeight="1">
      <c r="A35" s="326" t="s">
        <v>242</v>
      </c>
      <c r="B35" s="327"/>
      <c r="C35" s="323" t="s">
        <v>392</v>
      </c>
      <c r="D35" s="333"/>
      <c r="E35" s="329">
        <f>D35</f>
        <v>0</v>
      </c>
      <c r="F35" s="333"/>
      <c r="G35" s="324"/>
      <c r="H35" s="324"/>
      <c r="I35" s="324">
        <f>F35+G35+H35</f>
        <v>0</v>
      </c>
      <c r="J35" s="325">
        <f>D35-F35</f>
        <v>0</v>
      </c>
      <c r="K35" s="325">
        <f>E35-F35</f>
        <v>0</v>
      </c>
    </row>
    <row r="36" spans="1:11" s="167" customFormat="1" ht="24.75" hidden="1" customHeight="1">
      <c r="A36" s="330" t="s">
        <v>264</v>
      </c>
      <c r="B36" s="331" t="s">
        <v>351</v>
      </c>
      <c r="C36" s="315" t="s">
        <v>393</v>
      </c>
      <c r="D36" s="332">
        <f t="shared" ref="D36:I36" si="20">D37</f>
        <v>0</v>
      </c>
      <c r="E36" s="332">
        <f t="shared" si="20"/>
        <v>0</v>
      </c>
      <c r="F36" s="332">
        <f t="shared" si="20"/>
        <v>0</v>
      </c>
      <c r="G36" s="332">
        <f t="shared" si="20"/>
        <v>0</v>
      </c>
      <c r="H36" s="332">
        <f t="shared" si="20"/>
        <v>0</v>
      </c>
      <c r="I36" s="332">
        <f t="shared" si="20"/>
        <v>0</v>
      </c>
      <c r="J36" s="317">
        <f t="shared" si="15"/>
        <v>0</v>
      </c>
      <c r="K36" s="317">
        <f t="shared" si="16"/>
        <v>0</v>
      </c>
    </row>
    <row r="37" spans="1:11" s="167" customFormat="1" ht="21" hidden="1" customHeight="1">
      <c r="A37" s="330" t="s">
        <v>19</v>
      </c>
      <c r="B37" s="331"/>
      <c r="C37" s="315" t="s">
        <v>394</v>
      </c>
      <c r="D37" s="332">
        <f t="shared" ref="D37:I37" si="21">D38+D39</f>
        <v>0</v>
      </c>
      <c r="E37" s="332">
        <f t="shared" si="21"/>
        <v>0</v>
      </c>
      <c r="F37" s="332">
        <f t="shared" si="21"/>
        <v>0</v>
      </c>
      <c r="G37" s="332">
        <f t="shared" si="21"/>
        <v>0</v>
      </c>
      <c r="H37" s="332">
        <f t="shared" si="21"/>
        <v>0</v>
      </c>
      <c r="I37" s="332">
        <f t="shared" si="21"/>
        <v>0</v>
      </c>
      <c r="J37" s="317">
        <f t="shared" si="15"/>
        <v>0</v>
      </c>
      <c r="K37" s="317">
        <f t="shared" si="16"/>
        <v>0</v>
      </c>
    </row>
    <row r="38" spans="1:11" ht="23.25" hidden="1" customHeight="1">
      <c r="A38" s="326" t="s">
        <v>20</v>
      </c>
      <c r="B38" s="327"/>
      <c r="C38" s="323" t="s">
        <v>395</v>
      </c>
      <c r="D38" s="329"/>
      <c r="E38" s="329">
        <f>D38</f>
        <v>0</v>
      </c>
      <c r="F38" s="329"/>
      <c r="G38" s="329"/>
      <c r="H38" s="329"/>
      <c r="I38" s="325">
        <f>F38+G38+H38</f>
        <v>0</v>
      </c>
      <c r="J38" s="325">
        <f t="shared" si="15"/>
        <v>0</v>
      </c>
      <c r="K38" s="325">
        <f t="shared" si="16"/>
        <v>0</v>
      </c>
    </row>
    <row r="39" spans="1:11" ht="26.25" hidden="1" customHeight="1">
      <c r="A39" s="326" t="s">
        <v>242</v>
      </c>
      <c r="B39" s="327"/>
      <c r="C39" s="323" t="s">
        <v>396</v>
      </c>
      <c r="D39" s="333"/>
      <c r="E39" s="329">
        <f>D39</f>
        <v>0</v>
      </c>
      <c r="F39" s="333"/>
      <c r="G39" s="324"/>
      <c r="H39" s="324"/>
      <c r="I39" s="324">
        <f>F39+G39+H39</f>
        <v>0</v>
      </c>
      <c r="J39" s="325">
        <f t="shared" si="15"/>
        <v>0</v>
      </c>
      <c r="K39" s="325">
        <f t="shared" si="16"/>
        <v>0</v>
      </c>
    </row>
    <row r="40" spans="1:11" s="197" customFormat="1" ht="33" customHeight="1">
      <c r="A40" s="417" t="s">
        <v>335</v>
      </c>
      <c r="B40" s="349" t="s">
        <v>352</v>
      </c>
      <c r="C40" s="366" t="s">
        <v>499</v>
      </c>
      <c r="D40" s="353">
        <f>D43+D45+D46+D50+D51+D52+D53+D54+D57+D58+D62+D71+D72+D87+D88</f>
        <v>2809319.27</v>
      </c>
      <c r="E40" s="353">
        <f t="shared" ref="E40:K40" si="22">E43+E45+E46+E50+E51+E52+E53+E54+E57+E58+E62+E71+E72+E87+E88</f>
        <v>2809319.27</v>
      </c>
      <c r="F40" s="353">
        <f t="shared" si="22"/>
        <v>1790231.0999999999</v>
      </c>
      <c r="G40" s="353">
        <f t="shared" si="22"/>
        <v>0</v>
      </c>
      <c r="H40" s="353">
        <f t="shared" si="22"/>
        <v>0</v>
      </c>
      <c r="I40" s="353">
        <f t="shared" si="22"/>
        <v>1790231.0999999999</v>
      </c>
      <c r="J40" s="353">
        <f t="shared" si="22"/>
        <v>1019088.17</v>
      </c>
      <c r="K40" s="353">
        <f t="shared" si="22"/>
        <v>1019088.17</v>
      </c>
    </row>
    <row r="41" spans="1:11" s="177" customFormat="1" hidden="1">
      <c r="A41" s="330" t="s">
        <v>185</v>
      </c>
      <c r="B41" s="331" t="s">
        <v>351</v>
      </c>
      <c r="C41" s="315" t="s">
        <v>333</v>
      </c>
      <c r="D41" s="332">
        <f t="shared" ref="D41:I41" si="23">D42+D49+D55</f>
        <v>1642694.5</v>
      </c>
      <c r="E41" s="332">
        <f t="shared" si="23"/>
        <v>1642694.5</v>
      </c>
      <c r="F41" s="332">
        <f t="shared" si="23"/>
        <v>1025583.5199999999</v>
      </c>
      <c r="G41" s="332">
        <f t="shared" si="23"/>
        <v>0</v>
      </c>
      <c r="H41" s="332">
        <f t="shared" si="23"/>
        <v>0</v>
      </c>
      <c r="I41" s="332">
        <f t="shared" si="23"/>
        <v>1025583.5199999999</v>
      </c>
      <c r="J41" s="317">
        <f t="shared" si="15"/>
        <v>617110.9800000001</v>
      </c>
      <c r="K41" s="317">
        <f t="shared" si="16"/>
        <v>617110.9800000001</v>
      </c>
    </row>
    <row r="42" spans="1:11" s="177" customFormat="1" ht="22.5" hidden="1">
      <c r="A42" s="330" t="s">
        <v>19</v>
      </c>
      <c r="B42" s="331"/>
      <c r="C42" s="315" t="s">
        <v>334</v>
      </c>
      <c r="D42" s="332">
        <f t="shared" ref="D42:I42" si="24">D43+D44+D45+D46+D47+D48</f>
        <v>1387740.5</v>
      </c>
      <c r="E42" s="332">
        <f t="shared" si="24"/>
        <v>1387740.5</v>
      </c>
      <c r="F42" s="332">
        <f t="shared" si="24"/>
        <v>890674.91999999993</v>
      </c>
      <c r="G42" s="332">
        <f t="shared" si="24"/>
        <v>0</v>
      </c>
      <c r="H42" s="332">
        <f t="shared" si="24"/>
        <v>0</v>
      </c>
      <c r="I42" s="332">
        <f t="shared" si="24"/>
        <v>890674.91999999993</v>
      </c>
      <c r="J42" s="317">
        <f t="shared" si="15"/>
        <v>497065.58000000007</v>
      </c>
      <c r="K42" s="317">
        <f t="shared" si="16"/>
        <v>497065.58000000007</v>
      </c>
    </row>
    <row r="43" spans="1:11">
      <c r="A43" s="326" t="s">
        <v>20</v>
      </c>
      <c r="B43" s="327"/>
      <c r="C43" s="323" t="s">
        <v>526</v>
      </c>
      <c r="D43" s="329">
        <v>1049877.5</v>
      </c>
      <c r="E43" s="329">
        <f>D43</f>
        <v>1049877.5</v>
      </c>
      <c r="F43" s="329">
        <v>689319.23</v>
      </c>
      <c r="G43" s="329"/>
      <c r="H43" s="329"/>
      <c r="I43" s="325">
        <f t="shared" ref="I43:I48" si="25">F43+G43+H43</f>
        <v>689319.23</v>
      </c>
      <c r="J43" s="325">
        <f t="shared" ref="J43:J48" si="26">D43-F43</f>
        <v>360558.27</v>
      </c>
      <c r="K43" s="325">
        <f t="shared" ref="K43:K48" si="27">E43-F43</f>
        <v>360558.27</v>
      </c>
    </row>
    <row r="44" spans="1:11" ht="14.25" hidden="1" customHeight="1">
      <c r="A44" s="321" t="s">
        <v>21</v>
      </c>
      <c r="B44" s="322"/>
      <c r="C44" s="323" t="s">
        <v>456</v>
      </c>
      <c r="D44" s="333"/>
      <c r="E44" s="333">
        <f>D44</f>
        <v>0</v>
      </c>
      <c r="F44" s="333"/>
      <c r="G44" s="324"/>
      <c r="H44" s="324"/>
      <c r="I44" s="324">
        <f t="shared" si="25"/>
        <v>0</v>
      </c>
      <c r="J44" s="325">
        <f t="shared" si="26"/>
        <v>0</v>
      </c>
      <c r="K44" s="325">
        <f t="shared" si="27"/>
        <v>0</v>
      </c>
    </row>
    <row r="45" spans="1:11">
      <c r="A45" s="326" t="s">
        <v>242</v>
      </c>
      <c r="B45" s="327"/>
      <c r="C45" s="323" t="s">
        <v>527</v>
      </c>
      <c r="D45" s="329">
        <v>317063</v>
      </c>
      <c r="E45" s="329">
        <f>D45</f>
        <v>317063</v>
      </c>
      <c r="F45" s="329">
        <v>196007.69</v>
      </c>
      <c r="G45" s="329"/>
      <c r="H45" s="329"/>
      <c r="I45" s="325">
        <f t="shared" si="25"/>
        <v>196007.69</v>
      </c>
      <c r="J45" s="325">
        <f t="shared" si="26"/>
        <v>121055.31</v>
      </c>
      <c r="K45" s="325">
        <f t="shared" si="27"/>
        <v>121055.31</v>
      </c>
    </row>
    <row r="46" spans="1:11" ht="14.25" customHeight="1">
      <c r="A46" s="321" t="s">
        <v>21</v>
      </c>
      <c r="B46" s="322"/>
      <c r="C46" s="323" t="s">
        <v>528</v>
      </c>
      <c r="D46" s="333">
        <v>20800</v>
      </c>
      <c r="E46" s="333">
        <f>D46</f>
        <v>20800</v>
      </c>
      <c r="F46" s="333">
        <v>5348</v>
      </c>
      <c r="G46" s="324"/>
      <c r="H46" s="324"/>
      <c r="I46" s="324">
        <f t="shared" si="25"/>
        <v>5348</v>
      </c>
      <c r="J46" s="325">
        <f t="shared" si="26"/>
        <v>15452</v>
      </c>
      <c r="K46" s="325">
        <f t="shared" si="27"/>
        <v>15452</v>
      </c>
    </row>
    <row r="47" spans="1:11" hidden="1">
      <c r="A47" s="326" t="s">
        <v>25</v>
      </c>
      <c r="B47" s="327"/>
      <c r="C47" s="323" t="s">
        <v>494</v>
      </c>
      <c r="D47" s="329"/>
      <c r="E47" s="329">
        <f>D47</f>
        <v>0</v>
      </c>
      <c r="F47" s="329"/>
      <c r="G47" s="329"/>
      <c r="H47" s="329"/>
      <c r="I47" s="325">
        <f t="shared" si="25"/>
        <v>0</v>
      </c>
      <c r="J47" s="325">
        <f t="shared" si="26"/>
        <v>0</v>
      </c>
      <c r="K47" s="325">
        <f t="shared" si="27"/>
        <v>0</v>
      </c>
    </row>
    <row r="48" spans="1:11" hidden="1">
      <c r="A48" s="326" t="s">
        <v>28</v>
      </c>
      <c r="B48" s="327"/>
      <c r="C48" s="323" t="s">
        <v>495</v>
      </c>
      <c r="D48" s="329">
        <v>0</v>
      </c>
      <c r="E48" s="329">
        <f t="shared" ref="E48:E55" si="28">D48</f>
        <v>0</v>
      </c>
      <c r="F48" s="329"/>
      <c r="G48" s="329"/>
      <c r="H48" s="329"/>
      <c r="I48" s="325">
        <f t="shared" si="25"/>
        <v>0</v>
      </c>
      <c r="J48" s="325">
        <f t="shared" si="26"/>
        <v>0</v>
      </c>
      <c r="K48" s="325">
        <f t="shared" si="27"/>
        <v>0</v>
      </c>
    </row>
    <row r="49" spans="1:11" s="177" customFormat="1" hidden="1">
      <c r="A49" s="330" t="s">
        <v>23</v>
      </c>
      <c r="B49" s="331"/>
      <c r="C49" s="315" t="s">
        <v>188</v>
      </c>
      <c r="D49" s="332">
        <f t="shared" ref="D49:I49" si="29">D50+D51+D52+D53+D54</f>
        <v>254954</v>
      </c>
      <c r="E49" s="332">
        <f t="shared" si="29"/>
        <v>254954</v>
      </c>
      <c r="F49" s="332">
        <f t="shared" si="29"/>
        <v>134908.6</v>
      </c>
      <c r="G49" s="332">
        <f t="shared" si="29"/>
        <v>0</v>
      </c>
      <c r="H49" s="332">
        <f t="shared" si="29"/>
        <v>0</v>
      </c>
      <c r="I49" s="332">
        <f t="shared" si="29"/>
        <v>134908.6</v>
      </c>
      <c r="J49" s="317">
        <f t="shared" si="15"/>
        <v>120045.4</v>
      </c>
      <c r="K49" s="317">
        <f t="shared" si="16"/>
        <v>120045.4</v>
      </c>
    </row>
    <row r="50" spans="1:11">
      <c r="A50" s="326" t="s">
        <v>24</v>
      </c>
      <c r="B50" s="327"/>
      <c r="C50" s="323" t="s">
        <v>529</v>
      </c>
      <c r="D50" s="329">
        <v>72000</v>
      </c>
      <c r="E50" s="329">
        <f t="shared" si="28"/>
        <v>72000</v>
      </c>
      <c r="F50" s="329">
        <v>41690.199999999997</v>
      </c>
      <c r="G50" s="329"/>
      <c r="H50" s="329"/>
      <c r="I50" s="325">
        <f t="shared" ref="I50:I55" si="30">F50+G50+H50</f>
        <v>41690.199999999997</v>
      </c>
      <c r="J50" s="325">
        <f t="shared" si="15"/>
        <v>30309.800000000003</v>
      </c>
      <c r="K50" s="325">
        <f t="shared" si="16"/>
        <v>30309.800000000003</v>
      </c>
    </row>
    <row r="51" spans="1:11">
      <c r="A51" s="326" t="s">
        <v>25</v>
      </c>
      <c r="B51" s="327"/>
      <c r="C51" s="323" t="s">
        <v>529</v>
      </c>
      <c r="D51" s="329">
        <v>12094</v>
      </c>
      <c r="E51" s="329">
        <f t="shared" si="28"/>
        <v>12094</v>
      </c>
      <c r="F51" s="329"/>
      <c r="G51" s="329"/>
      <c r="H51" s="329"/>
      <c r="I51" s="325">
        <f t="shared" si="30"/>
        <v>0</v>
      </c>
      <c r="J51" s="325">
        <f t="shared" si="15"/>
        <v>12094</v>
      </c>
      <c r="K51" s="325">
        <f t="shared" si="16"/>
        <v>12094</v>
      </c>
    </row>
    <row r="52" spans="1:11">
      <c r="A52" s="326" t="s">
        <v>26</v>
      </c>
      <c r="B52" s="327"/>
      <c r="C52" s="323" t="s">
        <v>529</v>
      </c>
      <c r="D52" s="329">
        <v>68090</v>
      </c>
      <c r="E52" s="329">
        <f t="shared" si="28"/>
        <v>68090</v>
      </c>
      <c r="F52" s="329">
        <v>48729.08</v>
      </c>
      <c r="G52" s="329"/>
      <c r="H52" s="329"/>
      <c r="I52" s="325">
        <f t="shared" si="30"/>
        <v>48729.08</v>
      </c>
      <c r="J52" s="325">
        <f t="shared" si="15"/>
        <v>19360.919999999998</v>
      </c>
      <c r="K52" s="325">
        <f t="shared" si="16"/>
        <v>19360.919999999998</v>
      </c>
    </row>
    <row r="53" spans="1:11">
      <c r="A53" s="326" t="s">
        <v>27</v>
      </c>
      <c r="B53" s="327"/>
      <c r="C53" s="323" t="s">
        <v>529</v>
      </c>
      <c r="D53" s="329">
        <v>31400</v>
      </c>
      <c r="E53" s="329">
        <f t="shared" si="28"/>
        <v>31400</v>
      </c>
      <c r="F53" s="329">
        <v>12592</v>
      </c>
      <c r="G53" s="329"/>
      <c r="H53" s="329"/>
      <c r="I53" s="325">
        <f t="shared" si="30"/>
        <v>12592</v>
      </c>
      <c r="J53" s="325">
        <f t="shared" si="15"/>
        <v>18808</v>
      </c>
      <c r="K53" s="325">
        <f t="shared" si="16"/>
        <v>18808</v>
      </c>
    </row>
    <row r="54" spans="1:11">
      <c r="A54" s="326" t="s">
        <v>28</v>
      </c>
      <c r="B54" s="327"/>
      <c r="C54" s="323" t="s">
        <v>529</v>
      </c>
      <c r="D54" s="329">
        <v>71370</v>
      </c>
      <c r="E54" s="329">
        <f t="shared" si="28"/>
        <v>71370</v>
      </c>
      <c r="F54" s="329">
        <v>31897.32</v>
      </c>
      <c r="G54" s="329"/>
      <c r="H54" s="329"/>
      <c r="I54" s="325">
        <f t="shared" si="30"/>
        <v>31897.32</v>
      </c>
      <c r="J54" s="325">
        <f t="shared" si="15"/>
        <v>39472.68</v>
      </c>
      <c r="K54" s="325">
        <f t="shared" si="16"/>
        <v>39472.68</v>
      </c>
    </row>
    <row r="55" spans="1:11" s="177" customFormat="1" hidden="1">
      <c r="A55" s="330" t="s">
        <v>35</v>
      </c>
      <c r="B55" s="331"/>
      <c r="C55" s="315" t="s">
        <v>457</v>
      </c>
      <c r="D55" s="332"/>
      <c r="E55" s="332">
        <f t="shared" si="28"/>
        <v>0</v>
      </c>
      <c r="F55" s="332"/>
      <c r="G55" s="332"/>
      <c r="H55" s="332"/>
      <c r="I55" s="316">
        <f t="shared" si="30"/>
        <v>0</v>
      </c>
      <c r="J55" s="317">
        <f t="shared" si="15"/>
        <v>0</v>
      </c>
      <c r="K55" s="317">
        <f t="shared" si="16"/>
        <v>0</v>
      </c>
    </row>
    <row r="56" spans="1:11" s="177" customFormat="1" ht="30" hidden="1" customHeight="1">
      <c r="A56" s="330" t="s">
        <v>30</v>
      </c>
      <c r="B56" s="331" t="s">
        <v>351</v>
      </c>
      <c r="C56" s="315" t="s">
        <v>458</v>
      </c>
      <c r="D56" s="332">
        <f t="shared" ref="D56:I56" si="31">D57+D58</f>
        <v>443395.37</v>
      </c>
      <c r="E56" s="332">
        <f t="shared" si="31"/>
        <v>443395.37</v>
      </c>
      <c r="F56" s="332">
        <f t="shared" si="31"/>
        <v>199352.4</v>
      </c>
      <c r="G56" s="332">
        <f t="shared" si="31"/>
        <v>0</v>
      </c>
      <c r="H56" s="332">
        <f t="shared" si="31"/>
        <v>0</v>
      </c>
      <c r="I56" s="332">
        <f t="shared" si="31"/>
        <v>199352.4</v>
      </c>
      <c r="J56" s="317">
        <f t="shared" si="15"/>
        <v>244042.97</v>
      </c>
      <c r="K56" s="317">
        <f t="shared" si="16"/>
        <v>244042.97</v>
      </c>
    </row>
    <row r="57" spans="1:11" ht="15.75" customHeight="1">
      <c r="A57" s="326" t="s">
        <v>31</v>
      </c>
      <c r="B57" s="327"/>
      <c r="C57" s="323" t="s">
        <v>529</v>
      </c>
      <c r="D57" s="329"/>
      <c r="E57" s="329">
        <f>D57</f>
        <v>0</v>
      </c>
      <c r="F57" s="329"/>
      <c r="G57" s="329"/>
      <c r="H57" s="329"/>
      <c r="I57" s="325">
        <f>F57+G57+H57</f>
        <v>0</v>
      </c>
      <c r="J57" s="325">
        <f t="shared" si="15"/>
        <v>0</v>
      </c>
      <c r="K57" s="325">
        <f t="shared" si="16"/>
        <v>0</v>
      </c>
    </row>
    <row r="58" spans="1:11" ht="25.5" customHeight="1">
      <c r="A58" s="326" t="s">
        <v>32</v>
      </c>
      <c r="B58" s="327"/>
      <c r="C58" s="323" t="s">
        <v>529</v>
      </c>
      <c r="D58" s="329">
        <v>443395.37</v>
      </c>
      <c r="E58" s="329">
        <f>D58</f>
        <v>443395.37</v>
      </c>
      <c r="F58" s="329">
        <v>199352.4</v>
      </c>
      <c r="G58" s="329"/>
      <c r="H58" s="329"/>
      <c r="I58" s="325">
        <f>F58+G58+H58</f>
        <v>199352.4</v>
      </c>
      <c r="J58" s="325">
        <f t="shared" si="15"/>
        <v>244042.97</v>
      </c>
      <c r="K58" s="325">
        <f t="shared" si="16"/>
        <v>244042.97</v>
      </c>
    </row>
    <row r="59" spans="1:11" s="239" customFormat="1" ht="13.5" hidden="1" customHeight="1">
      <c r="A59" s="334" t="s">
        <v>336</v>
      </c>
      <c r="B59" s="335" t="s">
        <v>352</v>
      </c>
      <c r="C59" s="311" t="s">
        <v>314</v>
      </c>
      <c r="D59" s="336">
        <f t="shared" ref="D59:I59" si="32">D60+D64</f>
        <v>6602.13</v>
      </c>
      <c r="E59" s="336">
        <f t="shared" si="32"/>
        <v>6602.13</v>
      </c>
      <c r="F59" s="336">
        <f t="shared" si="32"/>
        <v>6602.12</v>
      </c>
      <c r="G59" s="336">
        <f t="shared" si="32"/>
        <v>0</v>
      </c>
      <c r="H59" s="336">
        <f t="shared" si="32"/>
        <v>0</v>
      </c>
      <c r="I59" s="336">
        <f t="shared" si="32"/>
        <v>6602.12</v>
      </c>
      <c r="J59" s="312">
        <f t="shared" si="15"/>
        <v>1.0000000000218279E-2</v>
      </c>
      <c r="K59" s="312">
        <f t="shared" si="16"/>
        <v>1.0000000000218279E-2</v>
      </c>
    </row>
    <row r="60" spans="1:11" s="177" customFormat="1" ht="14.25" hidden="1" customHeight="1">
      <c r="A60" s="330" t="s">
        <v>185</v>
      </c>
      <c r="B60" s="331" t="s">
        <v>351</v>
      </c>
      <c r="C60" s="315" t="s">
        <v>315</v>
      </c>
      <c r="D60" s="332">
        <f t="shared" ref="D60:I60" si="33">D61</f>
        <v>6602.13</v>
      </c>
      <c r="E60" s="332">
        <f t="shared" si="33"/>
        <v>6602.13</v>
      </c>
      <c r="F60" s="332">
        <f t="shared" si="33"/>
        <v>6602.12</v>
      </c>
      <c r="G60" s="332">
        <f t="shared" si="33"/>
        <v>0</v>
      </c>
      <c r="H60" s="332">
        <f t="shared" si="33"/>
        <v>0</v>
      </c>
      <c r="I60" s="332">
        <f t="shared" si="33"/>
        <v>6602.12</v>
      </c>
      <c r="J60" s="317">
        <f t="shared" si="15"/>
        <v>1.0000000000218279E-2</v>
      </c>
      <c r="K60" s="317">
        <f t="shared" si="16"/>
        <v>1.0000000000218279E-2</v>
      </c>
    </row>
    <row r="61" spans="1:11" s="177" customFormat="1" ht="13.5" hidden="1" customHeight="1">
      <c r="A61" s="330" t="s">
        <v>19</v>
      </c>
      <c r="B61" s="331"/>
      <c r="C61" s="315" t="s">
        <v>316</v>
      </c>
      <c r="D61" s="332">
        <f t="shared" ref="D61:I61" si="34">D62+D63</f>
        <v>6602.13</v>
      </c>
      <c r="E61" s="332">
        <f t="shared" si="34"/>
        <v>6602.13</v>
      </c>
      <c r="F61" s="332">
        <f t="shared" si="34"/>
        <v>6602.12</v>
      </c>
      <c r="G61" s="332">
        <f t="shared" si="34"/>
        <v>0</v>
      </c>
      <c r="H61" s="332">
        <f t="shared" si="34"/>
        <v>0</v>
      </c>
      <c r="I61" s="332">
        <f t="shared" si="34"/>
        <v>6602.12</v>
      </c>
      <c r="J61" s="317">
        <f t="shared" si="15"/>
        <v>1.0000000000218279E-2</v>
      </c>
      <c r="K61" s="317">
        <f t="shared" si="16"/>
        <v>1.0000000000218279E-2</v>
      </c>
    </row>
    <row r="62" spans="1:11" s="133" customFormat="1">
      <c r="A62" s="326" t="s">
        <v>35</v>
      </c>
      <c r="B62" s="426"/>
      <c r="C62" s="339" t="s">
        <v>530</v>
      </c>
      <c r="D62" s="425">
        <v>6602.13</v>
      </c>
      <c r="E62" s="425">
        <f>D62</f>
        <v>6602.13</v>
      </c>
      <c r="F62" s="425">
        <v>6602.12</v>
      </c>
      <c r="G62" s="425"/>
      <c r="H62" s="425"/>
      <c r="I62" s="427">
        <f>F62+G62+H62</f>
        <v>6602.12</v>
      </c>
      <c r="J62" s="427">
        <f>D62-F62</f>
        <v>1.0000000000218279E-2</v>
      </c>
      <c r="K62" s="427">
        <f>E62-F62</f>
        <v>1.0000000000218279E-2</v>
      </c>
    </row>
    <row r="63" spans="1:11" ht="14.25" hidden="1" customHeight="1">
      <c r="A63" s="326" t="s">
        <v>242</v>
      </c>
      <c r="B63" s="327"/>
      <c r="C63" s="323" t="s">
        <v>317</v>
      </c>
      <c r="D63" s="329"/>
      <c r="E63" s="329">
        <f>D63</f>
        <v>0</v>
      </c>
      <c r="F63" s="329"/>
      <c r="G63" s="329"/>
      <c r="H63" s="329"/>
      <c r="I63" s="325">
        <f>F63+G63+H63</f>
        <v>0</v>
      </c>
      <c r="J63" s="325">
        <f t="shared" si="15"/>
        <v>0</v>
      </c>
      <c r="K63" s="325">
        <f t="shared" si="16"/>
        <v>0</v>
      </c>
    </row>
    <row r="64" spans="1:11" s="167" customFormat="1" ht="13.5" hidden="1" customHeight="1">
      <c r="A64" s="284" t="s">
        <v>264</v>
      </c>
      <c r="B64" s="285" t="s">
        <v>351</v>
      </c>
      <c r="C64" s="165" t="s">
        <v>340</v>
      </c>
      <c r="D64" s="247">
        <f t="shared" ref="D64:I64" si="35">D65</f>
        <v>0</v>
      </c>
      <c r="E64" s="247">
        <f t="shared" si="35"/>
        <v>0</v>
      </c>
      <c r="F64" s="247">
        <f t="shared" si="35"/>
        <v>0</v>
      </c>
      <c r="G64" s="247">
        <f t="shared" si="35"/>
        <v>0</v>
      </c>
      <c r="H64" s="247">
        <f t="shared" si="35"/>
        <v>0</v>
      </c>
      <c r="I64" s="247">
        <f t="shared" si="35"/>
        <v>0</v>
      </c>
      <c r="J64" s="221">
        <f t="shared" si="15"/>
        <v>0</v>
      </c>
      <c r="K64" s="221">
        <f t="shared" si="16"/>
        <v>0</v>
      </c>
    </row>
    <row r="65" spans="1:11" s="167" customFormat="1" ht="13.5" hidden="1" customHeight="1">
      <c r="A65" s="164" t="s">
        <v>19</v>
      </c>
      <c r="B65" s="230"/>
      <c r="C65" s="165" t="s">
        <v>341</v>
      </c>
      <c r="D65" s="166">
        <f t="shared" ref="D65:I65" si="36">D66+D67</f>
        <v>0</v>
      </c>
      <c r="E65" s="166">
        <f t="shared" si="36"/>
        <v>0</v>
      </c>
      <c r="F65" s="166">
        <f t="shared" si="36"/>
        <v>0</v>
      </c>
      <c r="G65" s="166">
        <f t="shared" si="36"/>
        <v>0</v>
      </c>
      <c r="H65" s="166">
        <f t="shared" si="36"/>
        <v>0</v>
      </c>
      <c r="I65" s="166">
        <f t="shared" si="36"/>
        <v>0</v>
      </c>
      <c r="J65" s="162">
        <f t="shared" si="15"/>
        <v>0</v>
      </c>
      <c r="K65" s="162">
        <f t="shared" si="16"/>
        <v>0</v>
      </c>
    </row>
    <row r="66" spans="1:11" s="244" customFormat="1" ht="13.5" hidden="1" customHeight="1">
      <c r="A66" s="135" t="s">
        <v>20</v>
      </c>
      <c r="B66" s="243"/>
      <c r="C66" s="111" t="s">
        <v>342</v>
      </c>
      <c r="D66" s="213"/>
      <c r="E66" s="213"/>
      <c r="F66" s="213"/>
      <c r="G66" s="213"/>
      <c r="H66" s="213"/>
      <c r="I66" s="240">
        <f>F66+G66+H66</f>
        <v>0</v>
      </c>
      <c r="J66" s="241">
        <f t="shared" si="15"/>
        <v>0</v>
      </c>
      <c r="K66" s="241">
        <f t="shared" si="16"/>
        <v>0</v>
      </c>
    </row>
    <row r="67" spans="1:11" s="244" customFormat="1" ht="12" hidden="1" customHeight="1">
      <c r="A67" s="257" t="s">
        <v>242</v>
      </c>
      <c r="B67" s="258"/>
      <c r="C67" s="259" t="s">
        <v>343</v>
      </c>
      <c r="D67" s="260"/>
      <c r="E67" s="260"/>
      <c r="F67" s="260"/>
      <c r="G67" s="261"/>
      <c r="H67" s="261"/>
      <c r="I67" s="262">
        <f>F67+G67+H67</f>
        <v>0</v>
      </c>
      <c r="J67" s="263">
        <f t="shared" ref="J67:J104" si="37">D67-F67</f>
        <v>0</v>
      </c>
      <c r="K67" s="263">
        <f t="shared" ref="K67:K104" si="38">E67-F67</f>
        <v>0</v>
      </c>
    </row>
    <row r="68" spans="1:11" s="239" customFormat="1" ht="33" hidden="1" customHeight="1">
      <c r="A68" s="334" t="s">
        <v>337</v>
      </c>
      <c r="B68" s="335" t="s">
        <v>352</v>
      </c>
      <c r="C68" s="311" t="s">
        <v>531</v>
      </c>
      <c r="D68" s="336">
        <f t="shared" ref="D68:I68" si="39">D69+D77+D73</f>
        <v>714527.27</v>
      </c>
      <c r="E68" s="336">
        <f t="shared" si="39"/>
        <v>714527.27</v>
      </c>
      <c r="F68" s="336">
        <f t="shared" si="39"/>
        <v>556593.06000000006</v>
      </c>
      <c r="G68" s="336">
        <f t="shared" si="39"/>
        <v>0</v>
      </c>
      <c r="H68" s="336">
        <f t="shared" si="39"/>
        <v>0</v>
      </c>
      <c r="I68" s="336">
        <f t="shared" si="39"/>
        <v>556593.06000000006</v>
      </c>
      <c r="J68" s="312">
        <f t="shared" si="37"/>
        <v>157934.20999999996</v>
      </c>
      <c r="K68" s="312">
        <f t="shared" si="38"/>
        <v>157934.20999999996</v>
      </c>
    </row>
    <row r="69" spans="1:11" s="177" customFormat="1" ht="18.75" hidden="1" customHeight="1">
      <c r="A69" s="330" t="s">
        <v>185</v>
      </c>
      <c r="B69" s="331" t="s">
        <v>351</v>
      </c>
      <c r="C69" s="315" t="s">
        <v>485</v>
      </c>
      <c r="D69" s="332">
        <f t="shared" ref="D69:I69" si="40">D70</f>
        <v>714527.27</v>
      </c>
      <c r="E69" s="332">
        <f t="shared" si="40"/>
        <v>714527.27</v>
      </c>
      <c r="F69" s="332">
        <f t="shared" si="40"/>
        <v>556593.06000000006</v>
      </c>
      <c r="G69" s="332">
        <f t="shared" si="40"/>
        <v>0</v>
      </c>
      <c r="H69" s="332">
        <f t="shared" si="40"/>
        <v>0</v>
      </c>
      <c r="I69" s="332">
        <f t="shared" si="40"/>
        <v>556593.06000000006</v>
      </c>
      <c r="J69" s="317">
        <f t="shared" si="37"/>
        <v>157934.20999999996</v>
      </c>
      <c r="K69" s="317">
        <f t="shared" si="38"/>
        <v>157934.20999999996</v>
      </c>
    </row>
    <row r="70" spans="1:11" s="177" customFormat="1" ht="27" hidden="1" customHeight="1">
      <c r="A70" s="330" t="s">
        <v>19</v>
      </c>
      <c r="B70" s="331"/>
      <c r="C70" s="315" t="s">
        <v>486</v>
      </c>
      <c r="D70" s="332">
        <f t="shared" ref="D70:I70" si="41">D71+D72</f>
        <v>714527.27</v>
      </c>
      <c r="E70" s="332">
        <f t="shared" si="41"/>
        <v>714527.27</v>
      </c>
      <c r="F70" s="332">
        <f t="shared" si="41"/>
        <v>556593.06000000006</v>
      </c>
      <c r="G70" s="332">
        <f t="shared" si="41"/>
        <v>0</v>
      </c>
      <c r="H70" s="332">
        <f t="shared" si="41"/>
        <v>0</v>
      </c>
      <c r="I70" s="332">
        <f t="shared" si="41"/>
        <v>556593.06000000006</v>
      </c>
      <c r="J70" s="317">
        <f t="shared" si="37"/>
        <v>157934.20999999996</v>
      </c>
      <c r="K70" s="317">
        <f t="shared" si="38"/>
        <v>157934.20999999996</v>
      </c>
    </row>
    <row r="71" spans="1:11" ht="15.75" customHeight="1">
      <c r="A71" s="326" t="s">
        <v>20</v>
      </c>
      <c r="B71" s="327"/>
      <c r="C71" s="323" t="s">
        <v>532</v>
      </c>
      <c r="D71" s="329">
        <v>541705</v>
      </c>
      <c r="E71" s="329">
        <f>D71</f>
        <v>541705</v>
      </c>
      <c r="F71" s="329">
        <v>395108.88</v>
      </c>
      <c r="G71" s="329"/>
      <c r="H71" s="329"/>
      <c r="I71" s="325">
        <f>F71+G71+H71</f>
        <v>395108.88</v>
      </c>
      <c r="J71" s="325">
        <f t="shared" si="37"/>
        <v>146596.12</v>
      </c>
      <c r="K71" s="325">
        <f t="shared" si="38"/>
        <v>146596.12</v>
      </c>
    </row>
    <row r="72" spans="1:11" ht="26.25" customHeight="1">
      <c r="A72" s="326" t="s">
        <v>242</v>
      </c>
      <c r="B72" s="327"/>
      <c r="C72" s="323" t="s">
        <v>533</v>
      </c>
      <c r="D72" s="329">
        <v>172822.27</v>
      </c>
      <c r="E72" s="329">
        <f>D72</f>
        <v>172822.27</v>
      </c>
      <c r="F72" s="329">
        <v>161484.18</v>
      </c>
      <c r="G72" s="329"/>
      <c r="H72" s="329"/>
      <c r="I72" s="325">
        <f>F72+G72+H72</f>
        <v>161484.18</v>
      </c>
      <c r="J72" s="325">
        <f t="shared" si="37"/>
        <v>11338.089999999997</v>
      </c>
      <c r="K72" s="325">
        <f t="shared" si="38"/>
        <v>11338.089999999997</v>
      </c>
    </row>
    <row r="73" spans="1:11" s="167" customFormat="1" ht="16.5" hidden="1" customHeight="1">
      <c r="A73" s="284" t="s">
        <v>264</v>
      </c>
      <c r="B73" s="285" t="s">
        <v>351</v>
      </c>
      <c r="C73" s="165" t="s">
        <v>355</v>
      </c>
      <c r="D73" s="247">
        <f t="shared" ref="D73:I73" si="42">D74</f>
        <v>0</v>
      </c>
      <c r="E73" s="247">
        <f t="shared" si="42"/>
        <v>0</v>
      </c>
      <c r="F73" s="247">
        <f t="shared" si="42"/>
        <v>0</v>
      </c>
      <c r="G73" s="247">
        <f t="shared" si="42"/>
        <v>0</v>
      </c>
      <c r="H73" s="247">
        <f t="shared" si="42"/>
        <v>0</v>
      </c>
      <c r="I73" s="247">
        <f t="shared" si="42"/>
        <v>0</v>
      </c>
      <c r="J73" s="221">
        <f t="shared" si="37"/>
        <v>0</v>
      </c>
      <c r="K73" s="221">
        <f t="shared" si="38"/>
        <v>0</v>
      </c>
    </row>
    <row r="74" spans="1:11" s="167" customFormat="1" ht="15.75" hidden="1" customHeight="1">
      <c r="A74" s="164" t="s">
        <v>19</v>
      </c>
      <c r="B74" s="230"/>
      <c r="C74" s="165" t="s">
        <v>356</v>
      </c>
      <c r="D74" s="166">
        <f t="shared" ref="D74:I74" si="43">D75+D76</f>
        <v>0</v>
      </c>
      <c r="E74" s="166">
        <f t="shared" si="43"/>
        <v>0</v>
      </c>
      <c r="F74" s="166">
        <f t="shared" si="43"/>
        <v>0</v>
      </c>
      <c r="G74" s="166">
        <f t="shared" si="43"/>
        <v>0</v>
      </c>
      <c r="H74" s="166">
        <f t="shared" si="43"/>
        <v>0</v>
      </c>
      <c r="I74" s="166">
        <f t="shared" si="43"/>
        <v>0</v>
      </c>
      <c r="J74" s="162">
        <f t="shared" si="37"/>
        <v>0</v>
      </c>
      <c r="K74" s="162">
        <f t="shared" si="38"/>
        <v>0</v>
      </c>
    </row>
    <row r="75" spans="1:11" s="244" customFormat="1" ht="17.25" hidden="1" customHeight="1">
      <c r="A75" s="135" t="s">
        <v>20</v>
      </c>
      <c r="B75" s="243"/>
      <c r="C75" s="111" t="s">
        <v>357</v>
      </c>
      <c r="D75" s="213"/>
      <c r="E75" s="213"/>
      <c r="F75" s="213"/>
      <c r="G75" s="213"/>
      <c r="H75" s="213"/>
      <c r="I75" s="240">
        <f>F75+G75+H75</f>
        <v>0</v>
      </c>
      <c r="J75" s="241">
        <f t="shared" si="37"/>
        <v>0</v>
      </c>
      <c r="K75" s="241">
        <f t="shared" si="38"/>
        <v>0</v>
      </c>
    </row>
    <row r="76" spans="1:11" s="244" customFormat="1" ht="16.5" hidden="1" customHeight="1">
      <c r="A76" s="135" t="s">
        <v>242</v>
      </c>
      <c r="B76" s="243"/>
      <c r="C76" s="111" t="s">
        <v>358</v>
      </c>
      <c r="D76" s="214"/>
      <c r="E76" s="214"/>
      <c r="F76" s="214"/>
      <c r="G76" s="245"/>
      <c r="H76" s="245"/>
      <c r="I76" s="246">
        <f>F76+G76+H76</f>
        <v>0</v>
      </c>
      <c r="J76" s="241">
        <f t="shared" si="37"/>
        <v>0</v>
      </c>
      <c r="K76" s="241">
        <f t="shared" si="38"/>
        <v>0</v>
      </c>
    </row>
    <row r="77" spans="1:11" s="167" customFormat="1" ht="12" hidden="1" customHeight="1">
      <c r="A77" s="164" t="s">
        <v>264</v>
      </c>
      <c r="B77" s="230" t="s">
        <v>351</v>
      </c>
      <c r="C77" s="165" t="s">
        <v>346</v>
      </c>
      <c r="D77" s="166">
        <f t="shared" ref="D77:I77" si="44">D78</f>
        <v>0</v>
      </c>
      <c r="E77" s="166">
        <f t="shared" si="44"/>
        <v>0</v>
      </c>
      <c r="F77" s="166">
        <f t="shared" si="44"/>
        <v>0</v>
      </c>
      <c r="G77" s="166">
        <f t="shared" si="44"/>
        <v>0</v>
      </c>
      <c r="H77" s="166">
        <f t="shared" si="44"/>
        <v>0</v>
      </c>
      <c r="I77" s="166">
        <f t="shared" si="44"/>
        <v>0</v>
      </c>
      <c r="J77" s="162">
        <f t="shared" si="37"/>
        <v>0</v>
      </c>
      <c r="K77" s="162">
        <f t="shared" si="38"/>
        <v>0</v>
      </c>
    </row>
    <row r="78" spans="1:11" s="167" customFormat="1" ht="15" hidden="1" customHeight="1">
      <c r="A78" s="164" t="s">
        <v>19</v>
      </c>
      <c r="B78" s="230"/>
      <c r="C78" s="165" t="s">
        <v>344</v>
      </c>
      <c r="D78" s="166">
        <f t="shared" ref="D78:I78" si="45">D79+D80</f>
        <v>0</v>
      </c>
      <c r="E78" s="166">
        <f t="shared" si="45"/>
        <v>0</v>
      </c>
      <c r="F78" s="166">
        <f t="shared" si="45"/>
        <v>0</v>
      </c>
      <c r="G78" s="166">
        <f t="shared" si="45"/>
        <v>0</v>
      </c>
      <c r="H78" s="166">
        <f t="shared" si="45"/>
        <v>0</v>
      </c>
      <c r="I78" s="166">
        <f t="shared" si="45"/>
        <v>0</v>
      </c>
      <c r="J78" s="162">
        <f t="shared" si="37"/>
        <v>0</v>
      </c>
      <c r="K78" s="162">
        <f t="shared" si="38"/>
        <v>0</v>
      </c>
    </row>
    <row r="79" spans="1:11" s="244" customFormat="1" ht="15.75" hidden="1" customHeight="1">
      <c r="A79" s="135" t="s">
        <v>20</v>
      </c>
      <c r="B79" s="243"/>
      <c r="C79" s="111" t="s">
        <v>347</v>
      </c>
      <c r="D79" s="213"/>
      <c r="E79" s="213"/>
      <c r="F79" s="213"/>
      <c r="G79" s="213"/>
      <c r="H79" s="213"/>
      <c r="I79" s="240">
        <f>F79+G79+H79</f>
        <v>0</v>
      </c>
      <c r="J79" s="241">
        <f t="shared" si="37"/>
        <v>0</v>
      </c>
      <c r="K79" s="241">
        <f t="shared" si="38"/>
        <v>0</v>
      </c>
    </row>
    <row r="80" spans="1:11" s="244" customFormat="1" ht="17.25" hidden="1" customHeight="1">
      <c r="A80" s="257" t="s">
        <v>242</v>
      </c>
      <c r="B80" s="258"/>
      <c r="C80" s="259" t="s">
        <v>345</v>
      </c>
      <c r="D80" s="260"/>
      <c r="E80" s="260"/>
      <c r="F80" s="260"/>
      <c r="G80" s="261"/>
      <c r="H80" s="261"/>
      <c r="I80" s="262">
        <f>F80+G80+H80</f>
        <v>0</v>
      </c>
      <c r="J80" s="263">
        <f t="shared" si="37"/>
        <v>0</v>
      </c>
      <c r="K80" s="263">
        <f t="shared" si="38"/>
        <v>0</v>
      </c>
    </row>
    <row r="81" spans="1:11" s="239" customFormat="1" ht="24" hidden="1" customHeight="1">
      <c r="A81" s="334" t="s">
        <v>339</v>
      </c>
      <c r="B81" s="335" t="s">
        <v>352</v>
      </c>
      <c r="C81" s="311" t="s">
        <v>489</v>
      </c>
      <c r="D81" s="336">
        <f t="shared" ref="D81:I85" si="46">D82</f>
        <v>0</v>
      </c>
      <c r="E81" s="336">
        <f t="shared" si="46"/>
        <v>0</v>
      </c>
      <c r="F81" s="336">
        <f t="shared" si="46"/>
        <v>0</v>
      </c>
      <c r="G81" s="336">
        <f t="shared" si="46"/>
        <v>0</v>
      </c>
      <c r="H81" s="336">
        <f t="shared" si="46"/>
        <v>0</v>
      </c>
      <c r="I81" s="336">
        <f t="shared" si="46"/>
        <v>0</v>
      </c>
      <c r="J81" s="312">
        <f t="shared" si="37"/>
        <v>0</v>
      </c>
      <c r="K81" s="312">
        <f t="shared" si="38"/>
        <v>0</v>
      </c>
    </row>
    <row r="82" spans="1:11" s="177" customFormat="1" ht="12.75" hidden="1" customHeight="1">
      <c r="A82" s="330" t="s">
        <v>185</v>
      </c>
      <c r="B82" s="331"/>
      <c r="C82" s="315" t="s">
        <v>488</v>
      </c>
      <c r="D82" s="332">
        <f t="shared" si="46"/>
        <v>0</v>
      </c>
      <c r="E82" s="332">
        <f t="shared" si="46"/>
        <v>0</v>
      </c>
      <c r="F82" s="332">
        <f t="shared" si="46"/>
        <v>0</v>
      </c>
      <c r="G82" s="332">
        <f t="shared" si="46"/>
        <v>0</v>
      </c>
      <c r="H82" s="332">
        <f t="shared" si="46"/>
        <v>0</v>
      </c>
      <c r="I82" s="332">
        <f t="shared" si="46"/>
        <v>0</v>
      </c>
      <c r="J82" s="317">
        <f t="shared" si="37"/>
        <v>0</v>
      </c>
      <c r="K82" s="317">
        <f t="shared" si="38"/>
        <v>0</v>
      </c>
    </row>
    <row r="83" spans="1:11" ht="23.25" hidden="1" customHeight="1">
      <c r="A83" s="326" t="s">
        <v>338</v>
      </c>
      <c r="B83" s="327"/>
      <c r="C83" s="323" t="s">
        <v>487</v>
      </c>
      <c r="D83" s="329">
        <v>0</v>
      </c>
      <c r="E83" s="329">
        <f>D83</f>
        <v>0</v>
      </c>
      <c r="F83" s="329">
        <v>0</v>
      </c>
      <c r="G83" s="329"/>
      <c r="H83" s="329"/>
      <c r="I83" s="325">
        <f>F83+G83+H83</f>
        <v>0</v>
      </c>
      <c r="J83" s="325">
        <f t="shared" si="37"/>
        <v>0</v>
      </c>
      <c r="K83" s="325">
        <f t="shared" si="38"/>
        <v>0</v>
      </c>
    </row>
    <row r="84" spans="1:11" s="239" customFormat="1" ht="18" hidden="1" customHeight="1">
      <c r="A84" s="334" t="s">
        <v>339</v>
      </c>
      <c r="B84" s="335" t="s">
        <v>352</v>
      </c>
      <c r="C84" s="311" t="s">
        <v>400</v>
      </c>
      <c r="D84" s="336">
        <f t="shared" si="46"/>
        <v>0</v>
      </c>
      <c r="E84" s="336">
        <f t="shared" si="46"/>
        <v>0</v>
      </c>
      <c r="F84" s="336">
        <f t="shared" si="46"/>
        <v>0</v>
      </c>
      <c r="G84" s="336">
        <f t="shared" si="46"/>
        <v>0</v>
      </c>
      <c r="H84" s="336">
        <f t="shared" si="46"/>
        <v>0</v>
      </c>
      <c r="I84" s="336">
        <f t="shared" si="46"/>
        <v>0</v>
      </c>
      <c r="J84" s="312">
        <f>D84-F84</f>
        <v>0</v>
      </c>
      <c r="K84" s="312">
        <f>E84-F84</f>
        <v>0</v>
      </c>
    </row>
    <row r="85" spans="1:11" s="177" customFormat="1" ht="20.25" hidden="1" customHeight="1">
      <c r="A85" s="330" t="s">
        <v>30</v>
      </c>
      <c r="B85" s="331"/>
      <c r="C85" s="315" t="s">
        <v>401</v>
      </c>
      <c r="D85" s="332">
        <f t="shared" si="46"/>
        <v>0</v>
      </c>
      <c r="E85" s="332">
        <f t="shared" si="46"/>
        <v>0</v>
      </c>
      <c r="F85" s="332">
        <f t="shared" si="46"/>
        <v>0</v>
      </c>
      <c r="G85" s="332">
        <f t="shared" si="46"/>
        <v>0</v>
      </c>
      <c r="H85" s="332">
        <f t="shared" si="46"/>
        <v>0</v>
      </c>
      <c r="I85" s="332">
        <f t="shared" si="46"/>
        <v>0</v>
      </c>
      <c r="J85" s="317">
        <f>D85-F85</f>
        <v>0</v>
      </c>
      <c r="K85" s="317">
        <f>E85-F85</f>
        <v>0</v>
      </c>
    </row>
    <row r="86" spans="1:11" ht="17.25" hidden="1" customHeight="1">
      <c r="A86" s="326" t="s">
        <v>31</v>
      </c>
      <c r="B86" s="327"/>
      <c r="C86" s="323" t="s">
        <v>402</v>
      </c>
      <c r="D86" s="329"/>
      <c r="E86" s="329">
        <f>D86</f>
        <v>0</v>
      </c>
      <c r="F86" s="329"/>
      <c r="G86" s="329"/>
      <c r="H86" s="329"/>
      <c r="I86" s="325">
        <f>F86+G86+H86</f>
        <v>0</v>
      </c>
      <c r="J86" s="325">
        <f>D86-F86</f>
        <v>0</v>
      </c>
      <c r="K86" s="325">
        <f>E86-F86</f>
        <v>0</v>
      </c>
    </row>
    <row r="87" spans="1:11" ht="17.25" customHeight="1">
      <c r="A87" s="326" t="s">
        <v>20</v>
      </c>
      <c r="B87" s="327"/>
      <c r="C87" s="323" t="s">
        <v>549</v>
      </c>
      <c r="D87" s="329">
        <v>1600</v>
      </c>
      <c r="E87" s="329">
        <f>D87</f>
        <v>1600</v>
      </c>
      <c r="F87" s="329">
        <v>1600</v>
      </c>
      <c r="G87" s="329"/>
      <c r="H87" s="329"/>
      <c r="I87" s="325">
        <f t="shared" ref="I87:I88" si="47">F87+G87+H87</f>
        <v>1600</v>
      </c>
      <c r="J87" s="325">
        <f t="shared" si="37"/>
        <v>0</v>
      </c>
      <c r="K87" s="325">
        <f>E87-F87</f>
        <v>0</v>
      </c>
    </row>
    <row r="88" spans="1:11" ht="17.25" customHeight="1">
      <c r="A88" s="326" t="s">
        <v>242</v>
      </c>
      <c r="B88" s="327"/>
      <c r="C88" s="323" t="s">
        <v>550</v>
      </c>
      <c r="D88" s="329">
        <v>500</v>
      </c>
      <c r="E88" s="329">
        <f>D88</f>
        <v>500</v>
      </c>
      <c r="F88" s="329">
        <v>500</v>
      </c>
      <c r="G88" s="329"/>
      <c r="H88" s="329"/>
      <c r="I88" s="325">
        <f t="shared" si="47"/>
        <v>500</v>
      </c>
      <c r="J88" s="325">
        <f t="shared" si="37"/>
        <v>0</v>
      </c>
      <c r="K88" s="325">
        <f>E88-F88</f>
        <v>0</v>
      </c>
    </row>
    <row r="89" spans="1:11" s="197" customFormat="1" ht="44.25" customHeight="1">
      <c r="A89" s="417" t="s">
        <v>284</v>
      </c>
      <c r="B89" s="349" t="s">
        <v>352</v>
      </c>
      <c r="C89" s="366" t="s">
        <v>534</v>
      </c>
      <c r="D89" s="353">
        <f t="shared" ref="D89:I90" si="48">D90</f>
        <v>2500</v>
      </c>
      <c r="E89" s="353">
        <f t="shared" si="48"/>
        <v>2500</v>
      </c>
      <c r="F89" s="353">
        <f t="shared" si="48"/>
        <v>2500</v>
      </c>
      <c r="G89" s="353">
        <f t="shared" si="48"/>
        <v>0</v>
      </c>
      <c r="H89" s="353">
        <f t="shared" si="48"/>
        <v>0</v>
      </c>
      <c r="I89" s="353">
        <f t="shared" si="48"/>
        <v>2500</v>
      </c>
      <c r="J89" s="325">
        <f t="shared" si="37"/>
        <v>0</v>
      </c>
      <c r="K89" s="325">
        <f t="shared" si="38"/>
        <v>0</v>
      </c>
    </row>
    <row r="90" spans="1:11" s="177" customFormat="1" ht="21.75" hidden="1" customHeight="1">
      <c r="A90" s="330" t="s">
        <v>30</v>
      </c>
      <c r="B90" s="331"/>
      <c r="C90" s="315" t="s">
        <v>455</v>
      </c>
      <c r="D90" s="332">
        <f t="shared" si="48"/>
        <v>2500</v>
      </c>
      <c r="E90" s="332">
        <f t="shared" si="48"/>
        <v>2500</v>
      </c>
      <c r="F90" s="332">
        <f t="shared" si="48"/>
        <v>2500</v>
      </c>
      <c r="G90" s="332">
        <f t="shared" si="48"/>
        <v>0</v>
      </c>
      <c r="H90" s="332">
        <f t="shared" si="48"/>
        <v>0</v>
      </c>
      <c r="I90" s="332">
        <f t="shared" si="48"/>
        <v>2500</v>
      </c>
      <c r="J90" s="317">
        <f t="shared" si="37"/>
        <v>0</v>
      </c>
      <c r="K90" s="317">
        <f t="shared" si="38"/>
        <v>0</v>
      </c>
    </row>
    <row r="91" spans="1:11" ht="21.75" customHeight="1">
      <c r="A91" s="326" t="s">
        <v>32</v>
      </c>
      <c r="B91" s="327"/>
      <c r="C91" s="323" t="s">
        <v>535</v>
      </c>
      <c r="D91" s="329">
        <v>2500</v>
      </c>
      <c r="E91" s="329">
        <f>D91</f>
        <v>2500</v>
      </c>
      <c r="F91" s="329">
        <v>2500</v>
      </c>
      <c r="G91" s="329"/>
      <c r="H91" s="329"/>
      <c r="I91" s="325">
        <f>F91+G91+H91</f>
        <v>2500</v>
      </c>
      <c r="J91" s="325">
        <f t="shared" si="37"/>
        <v>0</v>
      </c>
      <c r="K91" s="325">
        <f t="shared" si="38"/>
        <v>0</v>
      </c>
    </row>
    <row r="92" spans="1:11" s="197" customFormat="1" ht="24.75" hidden="1" customHeight="1">
      <c r="A92" s="419" t="s">
        <v>300</v>
      </c>
      <c r="B92" s="408" t="s">
        <v>352</v>
      </c>
      <c r="C92" s="420" t="s">
        <v>515</v>
      </c>
      <c r="D92" s="421">
        <f t="shared" ref="D92:I92" si="49">D93</f>
        <v>0</v>
      </c>
      <c r="E92" s="421">
        <f t="shared" si="49"/>
        <v>0</v>
      </c>
      <c r="F92" s="421">
        <f t="shared" si="49"/>
        <v>0</v>
      </c>
      <c r="G92" s="421">
        <f t="shared" si="49"/>
        <v>0</v>
      </c>
      <c r="H92" s="421">
        <f t="shared" si="49"/>
        <v>0</v>
      </c>
      <c r="I92" s="421">
        <f t="shared" si="49"/>
        <v>0</v>
      </c>
      <c r="J92" s="422">
        <f t="shared" si="37"/>
        <v>0</v>
      </c>
      <c r="K92" s="422">
        <f t="shared" si="38"/>
        <v>0</v>
      </c>
    </row>
    <row r="93" spans="1:11" s="177" customFormat="1" ht="19.5" hidden="1" customHeight="1">
      <c r="A93" s="178" t="s">
        <v>185</v>
      </c>
      <c r="B93" s="232"/>
      <c r="C93" s="179" t="s">
        <v>515</v>
      </c>
      <c r="D93" s="176">
        <f t="shared" ref="D93:I93" si="50">D94+D95</f>
        <v>0</v>
      </c>
      <c r="E93" s="176">
        <f t="shared" si="50"/>
        <v>0</v>
      </c>
      <c r="F93" s="176">
        <f t="shared" si="50"/>
        <v>0</v>
      </c>
      <c r="G93" s="176">
        <f t="shared" si="50"/>
        <v>0</v>
      </c>
      <c r="H93" s="176">
        <f t="shared" si="50"/>
        <v>0</v>
      </c>
      <c r="I93" s="176">
        <f t="shared" si="50"/>
        <v>0</v>
      </c>
      <c r="J93" s="174">
        <f t="shared" si="37"/>
        <v>0</v>
      </c>
      <c r="K93" s="174">
        <f t="shared" si="38"/>
        <v>0</v>
      </c>
    </row>
    <row r="94" spans="1:11" hidden="1">
      <c r="A94" s="326" t="s">
        <v>27</v>
      </c>
      <c r="B94" s="327"/>
      <c r="C94" s="323" t="s">
        <v>523</v>
      </c>
      <c r="D94" s="329"/>
      <c r="E94" s="329">
        <f>D94</f>
        <v>0</v>
      </c>
      <c r="F94" s="329"/>
      <c r="G94" s="329"/>
      <c r="H94" s="329"/>
      <c r="I94" s="325">
        <f>F94+G94+H94</f>
        <v>0</v>
      </c>
      <c r="J94" s="325">
        <f t="shared" si="37"/>
        <v>0</v>
      </c>
      <c r="K94" s="325">
        <f t="shared" si="38"/>
        <v>0</v>
      </c>
    </row>
    <row r="95" spans="1:11" hidden="1">
      <c r="A95" s="417" t="s">
        <v>35</v>
      </c>
      <c r="B95" s="327"/>
      <c r="C95" s="323" t="s">
        <v>522</v>
      </c>
      <c r="D95" s="329">
        <v>0</v>
      </c>
      <c r="E95" s="329">
        <f>D95</f>
        <v>0</v>
      </c>
      <c r="F95" s="329">
        <v>0</v>
      </c>
      <c r="G95" s="329"/>
      <c r="H95" s="329"/>
      <c r="I95" s="325">
        <f>F95+G95+H95</f>
        <v>0</v>
      </c>
      <c r="J95" s="325">
        <f t="shared" si="37"/>
        <v>0</v>
      </c>
      <c r="K95" s="325">
        <f t="shared" si="38"/>
        <v>0</v>
      </c>
    </row>
    <row r="96" spans="1:11" s="197" customFormat="1" ht="18.75" customHeight="1">
      <c r="A96" s="417" t="s">
        <v>305</v>
      </c>
      <c r="B96" s="349" t="s">
        <v>352</v>
      </c>
      <c r="C96" s="366" t="s">
        <v>536</v>
      </c>
      <c r="D96" s="353">
        <f t="shared" ref="D96:I98" si="51">D97</f>
        <v>5000</v>
      </c>
      <c r="E96" s="353">
        <f t="shared" si="51"/>
        <v>5000</v>
      </c>
      <c r="F96" s="353">
        <f t="shared" si="51"/>
        <v>0</v>
      </c>
      <c r="G96" s="353">
        <f t="shared" si="51"/>
        <v>0</v>
      </c>
      <c r="H96" s="353">
        <f t="shared" si="51"/>
        <v>0</v>
      </c>
      <c r="I96" s="353">
        <f t="shared" si="51"/>
        <v>0</v>
      </c>
      <c r="J96" s="325">
        <f t="shared" si="37"/>
        <v>5000</v>
      </c>
      <c r="K96" s="325">
        <f t="shared" si="38"/>
        <v>5000</v>
      </c>
    </row>
    <row r="97" spans="1:12" s="177" customFormat="1" ht="21" hidden="1" customHeight="1">
      <c r="A97" s="330" t="s">
        <v>186</v>
      </c>
      <c r="B97" s="331"/>
      <c r="C97" s="315" t="s">
        <v>460</v>
      </c>
      <c r="D97" s="332">
        <f t="shared" si="51"/>
        <v>5000</v>
      </c>
      <c r="E97" s="332">
        <f t="shared" si="51"/>
        <v>5000</v>
      </c>
      <c r="F97" s="332">
        <f t="shared" si="51"/>
        <v>0</v>
      </c>
      <c r="G97" s="332">
        <f t="shared" si="51"/>
        <v>0</v>
      </c>
      <c r="H97" s="332">
        <f t="shared" si="51"/>
        <v>0</v>
      </c>
      <c r="I97" s="332">
        <f t="shared" si="51"/>
        <v>0</v>
      </c>
      <c r="J97" s="317">
        <f t="shared" si="37"/>
        <v>5000</v>
      </c>
      <c r="K97" s="317">
        <f t="shared" si="38"/>
        <v>5000</v>
      </c>
    </row>
    <row r="98" spans="1:12" s="177" customFormat="1" ht="24" hidden="1" customHeight="1">
      <c r="A98" s="330" t="s">
        <v>23</v>
      </c>
      <c r="B98" s="331"/>
      <c r="C98" s="315" t="s">
        <v>459</v>
      </c>
      <c r="D98" s="332">
        <f t="shared" si="51"/>
        <v>5000</v>
      </c>
      <c r="E98" s="332">
        <f t="shared" si="51"/>
        <v>5000</v>
      </c>
      <c r="F98" s="332">
        <f t="shared" si="51"/>
        <v>0</v>
      </c>
      <c r="G98" s="332">
        <f t="shared" si="51"/>
        <v>0</v>
      </c>
      <c r="H98" s="332">
        <f t="shared" si="51"/>
        <v>0</v>
      </c>
      <c r="I98" s="332">
        <f t="shared" si="51"/>
        <v>0</v>
      </c>
      <c r="J98" s="317">
        <f t="shared" si="37"/>
        <v>5000</v>
      </c>
      <c r="K98" s="317">
        <f t="shared" si="38"/>
        <v>5000</v>
      </c>
    </row>
    <row r="99" spans="1:12" ht="17.25" customHeight="1">
      <c r="A99" s="326" t="s">
        <v>35</v>
      </c>
      <c r="B99" s="327"/>
      <c r="C99" s="339" t="s">
        <v>536</v>
      </c>
      <c r="D99" s="329">
        <v>5000</v>
      </c>
      <c r="E99" s="329">
        <f>D99</f>
        <v>5000</v>
      </c>
      <c r="F99" s="329"/>
      <c r="G99" s="329"/>
      <c r="H99" s="329"/>
      <c r="I99" s="325">
        <f>F99+G99+H99</f>
        <v>0</v>
      </c>
      <c r="J99" s="325">
        <f t="shared" si="37"/>
        <v>5000</v>
      </c>
      <c r="K99" s="325">
        <f t="shared" si="38"/>
        <v>5000</v>
      </c>
    </row>
    <row r="100" spans="1:12" s="197" customFormat="1" ht="21.75" customHeight="1">
      <c r="A100" s="417" t="s">
        <v>36</v>
      </c>
      <c r="B100" s="349" t="s">
        <v>352</v>
      </c>
      <c r="C100" s="366" t="s">
        <v>406</v>
      </c>
      <c r="D100" s="353">
        <f t="shared" ref="D100:I100" si="52">D101+D110</f>
        <v>56260</v>
      </c>
      <c r="E100" s="353">
        <f t="shared" si="52"/>
        <v>56260</v>
      </c>
      <c r="F100" s="353">
        <f t="shared" si="52"/>
        <v>42752.34</v>
      </c>
      <c r="G100" s="353">
        <f t="shared" si="52"/>
        <v>0</v>
      </c>
      <c r="H100" s="353">
        <f t="shared" si="52"/>
        <v>0</v>
      </c>
      <c r="I100" s="353">
        <f t="shared" si="52"/>
        <v>42752.34</v>
      </c>
      <c r="J100" s="325">
        <f t="shared" si="37"/>
        <v>13507.660000000003</v>
      </c>
      <c r="K100" s="325">
        <f t="shared" si="38"/>
        <v>13507.660000000003</v>
      </c>
    </row>
    <row r="101" spans="1:12" s="177" customFormat="1" ht="21.75" hidden="1" customHeight="1">
      <c r="A101" s="330" t="s">
        <v>186</v>
      </c>
      <c r="B101" s="331"/>
      <c r="C101" s="315" t="s">
        <v>462</v>
      </c>
      <c r="D101" s="332">
        <f t="shared" ref="D101:I101" si="53">D102+D106</f>
        <v>52700</v>
      </c>
      <c r="E101" s="332">
        <f t="shared" si="53"/>
        <v>52700</v>
      </c>
      <c r="F101" s="332">
        <f t="shared" si="53"/>
        <v>39192.339999999997</v>
      </c>
      <c r="G101" s="332">
        <f t="shared" si="53"/>
        <v>0</v>
      </c>
      <c r="H101" s="332">
        <f t="shared" si="53"/>
        <v>0</v>
      </c>
      <c r="I101" s="332">
        <f t="shared" si="53"/>
        <v>39192.339999999997</v>
      </c>
      <c r="J101" s="317">
        <f t="shared" si="37"/>
        <v>13507.660000000003</v>
      </c>
      <c r="K101" s="317">
        <f t="shared" si="38"/>
        <v>13507.660000000003</v>
      </c>
    </row>
    <row r="102" spans="1:12" s="177" customFormat="1" ht="22.5" hidden="1" customHeight="1">
      <c r="A102" s="330" t="s">
        <v>19</v>
      </c>
      <c r="B102" s="331"/>
      <c r="C102" s="315" t="s">
        <v>461</v>
      </c>
      <c r="D102" s="332">
        <f t="shared" ref="D102:I102" si="54">D103+D105+D104</f>
        <v>48700</v>
      </c>
      <c r="E102" s="332">
        <f t="shared" si="54"/>
        <v>48700</v>
      </c>
      <c r="F102" s="332">
        <f t="shared" si="54"/>
        <v>35192.339999999997</v>
      </c>
      <c r="G102" s="332">
        <f t="shared" si="54"/>
        <v>0</v>
      </c>
      <c r="H102" s="332">
        <f t="shared" si="54"/>
        <v>0</v>
      </c>
      <c r="I102" s="332">
        <f t="shared" si="54"/>
        <v>35192.339999999997</v>
      </c>
      <c r="J102" s="317">
        <f t="shared" si="37"/>
        <v>13507.660000000003</v>
      </c>
      <c r="K102" s="317">
        <f t="shared" si="38"/>
        <v>13507.660000000003</v>
      </c>
    </row>
    <row r="103" spans="1:12">
      <c r="A103" s="326" t="s">
        <v>20</v>
      </c>
      <c r="B103" s="327"/>
      <c r="C103" s="323" t="s">
        <v>537</v>
      </c>
      <c r="D103" s="329">
        <v>37404</v>
      </c>
      <c r="E103" s="329">
        <f>D103</f>
        <v>37404</v>
      </c>
      <c r="F103" s="329">
        <v>27664.69</v>
      </c>
      <c r="G103" s="329"/>
      <c r="H103" s="329"/>
      <c r="I103" s="325">
        <f>F103+G103+H103</f>
        <v>27664.69</v>
      </c>
      <c r="J103" s="325">
        <f t="shared" si="37"/>
        <v>9739.3100000000013</v>
      </c>
      <c r="K103" s="325">
        <f t="shared" si="38"/>
        <v>9739.3100000000013</v>
      </c>
    </row>
    <row r="104" spans="1:12" hidden="1">
      <c r="A104" s="282" t="s">
        <v>21</v>
      </c>
      <c r="B104" s="286"/>
      <c r="C104" s="251" t="s">
        <v>290</v>
      </c>
      <c r="D104" s="287"/>
      <c r="E104" s="287"/>
      <c r="F104" s="287"/>
      <c r="G104" s="287"/>
      <c r="H104" s="287"/>
      <c r="I104" s="256">
        <f>F104+G104+H104</f>
        <v>0</v>
      </c>
      <c r="J104" s="256">
        <f t="shared" si="37"/>
        <v>0</v>
      </c>
      <c r="K104" s="256">
        <f t="shared" si="38"/>
        <v>0</v>
      </c>
    </row>
    <row r="105" spans="1:12" ht="15" customHeight="1">
      <c r="A105" s="326" t="s">
        <v>190</v>
      </c>
      <c r="B105" s="327"/>
      <c r="C105" s="323" t="s">
        <v>538</v>
      </c>
      <c r="D105" s="329">
        <v>11296</v>
      </c>
      <c r="E105" s="329">
        <f>D105</f>
        <v>11296</v>
      </c>
      <c r="F105" s="329">
        <v>7527.65</v>
      </c>
      <c r="G105" s="329"/>
      <c r="H105" s="329"/>
      <c r="I105" s="325">
        <f>F105+G105+H105</f>
        <v>7527.65</v>
      </c>
      <c r="J105" s="325">
        <f t="shared" ref="J105:J112" si="55">D105-F105</f>
        <v>3768.3500000000004</v>
      </c>
      <c r="K105" s="325">
        <f t="shared" ref="K105:K112" si="56">E105-F105</f>
        <v>3768.3500000000004</v>
      </c>
    </row>
    <row r="106" spans="1:12" s="177" customFormat="1" hidden="1">
      <c r="A106" s="330" t="s">
        <v>23</v>
      </c>
      <c r="B106" s="331"/>
      <c r="C106" s="315" t="s">
        <v>189</v>
      </c>
      <c r="D106" s="332">
        <f t="shared" ref="D106:I106" si="57">D107+D108+D109</f>
        <v>4000</v>
      </c>
      <c r="E106" s="332">
        <f t="shared" si="57"/>
        <v>4000</v>
      </c>
      <c r="F106" s="332">
        <f t="shared" si="57"/>
        <v>4000</v>
      </c>
      <c r="G106" s="332">
        <f t="shared" si="57"/>
        <v>0</v>
      </c>
      <c r="H106" s="332">
        <f t="shared" si="57"/>
        <v>0</v>
      </c>
      <c r="I106" s="332">
        <f t="shared" si="57"/>
        <v>4000</v>
      </c>
      <c r="J106" s="317">
        <f t="shared" si="55"/>
        <v>0</v>
      </c>
      <c r="K106" s="317">
        <f t="shared" si="56"/>
        <v>0</v>
      </c>
    </row>
    <row r="107" spans="1:12" ht="12" customHeight="1">
      <c r="A107" s="456" t="s">
        <v>24</v>
      </c>
      <c r="B107" s="327"/>
      <c r="C107" s="466" t="s">
        <v>539</v>
      </c>
      <c r="D107" s="467">
        <v>2000</v>
      </c>
      <c r="E107" s="459">
        <f>D107</f>
        <v>2000</v>
      </c>
      <c r="F107" s="329">
        <v>2000</v>
      </c>
      <c r="G107" s="459"/>
      <c r="H107" s="329"/>
      <c r="I107" s="460">
        <f>F107+G107+H107</f>
        <v>2000</v>
      </c>
      <c r="J107" s="325">
        <f t="shared" si="55"/>
        <v>0</v>
      </c>
      <c r="K107" s="325">
        <f t="shared" si="56"/>
        <v>0</v>
      </c>
    </row>
    <row r="108" spans="1:12" ht="15" hidden="1" customHeight="1">
      <c r="A108" s="291" t="s">
        <v>25</v>
      </c>
      <c r="B108" s="286"/>
      <c r="C108" s="251" t="s">
        <v>463</v>
      </c>
      <c r="D108" s="287"/>
      <c r="E108" s="450"/>
      <c r="F108" s="287"/>
      <c r="G108" s="287"/>
      <c r="H108" s="287"/>
      <c r="I108" s="256">
        <f>F108+G108+H108</f>
        <v>0</v>
      </c>
      <c r="J108" s="256">
        <f t="shared" si="55"/>
        <v>0</v>
      </c>
      <c r="K108" s="256">
        <f t="shared" si="56"/>
        <v>0</v>
      </c>
    </row>
    <row r="109" spans="1:12" ht="13.5" customHeight="1">
      <c r="A109" s="465" t="s">
        <v>26</v>
      </c>
      <c r="B109" s="327"/>
      <c r="C109" s="466" t="s">
        <v>539</v>
      </c>
      <c r="D109" s="467">
        <v>2000</v>
      </c>
      <c r="E109" s="459">
        <f>D109</f>
        <v>2000</v>
      </c>
      <c r="F109" s="329">
        <v>2000</v>
      </c>
      <c r="G109" s="329"/>
      <c r="H109" s="329"/>
      <c r="I109" s="325">
        <f>F109+G109+H109</f>
        <v>2000</v>
      </c>
      <c r="J109" s="325">
        <f t="shared" si="55"/>
        <v>0</v>
      </c>
      <c r="K109" s="325">
        <f t="shared" si="56"/>
        <v>0</v>
      </c>
      <c r="L109" s="455"/>
    </row>
    <row r="110" spans="1:12" s="177" customFormat="1" ht="18.75" hidden="1" customHeight="1">
      <c r="A110" s="330" t="s">
        <v>30</v>
      </c>
      <c r="B110" s="331"/>
      <c r="C110" s="315" t="s">
        <v>464</v>
      </c>
      <c r="D110" s="332">
        <f t="shared" ref="D110:I110" si="58">D111+D112</f>
        <v>3560</v>
      </c>
      <c r="E110" s="332">
        <f t="shared" si="58"/>
        <v>3560</v>
      </c>
      <c r="F110" s="332">
        <f t="shared" si="58"/>
        <v>3560</v>
      </c>
      <c r="G110" s="332">
        <f t="shared" si="58"/>
        <v>0</v>
      </c>
      <c r="H110" s="332">
        <f t="shared" si="58"/>
        <v>0</v>
      </c>
      <c r="I110" s="332">
        <f t="shared" si="58"/>
        <v>3560</v>
      </c>
      <c r="J110" s="317">
        <f t="shared" si="55"/>
        <v>0</v>
      </c>
      <c r="K110" s="317">
        <f t="shared" si="56"/>
        <v>0</v>
      </c>
    </row>
    <row r="111" spans="1:12" ht="23.25" hidden="1" customHeight="1">
      <c r="A111" s="291" t="s">
        <v>31</v>
      </c>
      <c r="B111" s="286"/>
      <c r="C111" s="251" t="s">
        <v>191</v>
      </c>
      <c r="D111" s="287"/>
      <c r="E111" s="287"/>
      <c r="F111" s="287"/>
      <c r="G111" s="287"/>
      <c r="H111" s="287"/>
      <c r="I111" s="256">
        <f>F111+G111+H111</f>
        <v>0</v>
      </c>
      <c r="J111" s="256">
        <f t="shared" si="55"/>
        <v>0</v>
      </c>
      <c r="K111" s="256">
        <f t="shared" si="56"/>
        <v>0</v>
      </c>
    </row>
    <row r="112" spans="1:12" ht="21" customHeight="1">
      <c r="A112" s="326" t="s">
        <v>32</v>
      </c>
      <c r="B112" s="327"/>
      <c r="C112" s="323" t="s">
        <v>539</v>
      </c>
      <c r="D112" s="329">
        <v>3560</v>
      </c>
      <c r="E112" s="329">
        <f>D112</f>
        <v>3560</v>
      </c>
      <c r="F112" s="329">
        <v>3560</v>
      </c>
      <c r="G112" s="329"/>
      <c r="H112" s="329"/>
      <c r="I112" s="325">
        <f>F112+G112+H112</f>
        <v>3560</v>
      </c>
      <c r="J112" s="325">
        <f t="shared" si="55"/>
        <v>0</v>
      </c>
      <c r="K112" s="325">
        <f t="shared" si="56"/>
        <v>0</v>
      </c>
    </row>
    <row r="113" spans="1:12" s="197" customFormat="1" ht="45.75" customHeight="1">
      <c r="A113" s="417" t="s">
        <v>519</v>
      </c>
      <c r="B113" s="349" t="s">
        <v>352</v>
      </c>
      <c r="C113" s="532" t="s">
        <v>405</v>
      </c>
      <c r="D113" s="353">
        <f>D122+D123+D126+D127+D128+D129</f>
        <v>46717</v>
      </c>
      <c r="E113" s="353">
        <f t="shared" ref="E113:K113" si="59">E122+E123+E126+E127+E128+E129</f>
        <v>46717</v>
      </c>
      <c r="F113" s="353">
        <f t="shared" si="59"/>
        <v>0</v>
      </c>
      <c r="G113" s="353">
        <f t="shared" si="59"/>
        <v>0</v>
      </c>
      <c r="H113" s="353">
        <f t="shared" si="59"/>
        <v>0</v>
      </c>
      <c r="I113" s="353">
        <f t="shared" si="59"/>
        <v>0</v>
      </c>
      <c r="J113" s="353">
        <f t="shared" si="59"/>
        <v>46717</v>
      </c>
      <c r="K113" s="353">
        <f t="shared" si="59"/>
        <v>46717</v>
      </c>
    </row>
    <row r="114" spans="1:12" s="177" customFormat="1" ht="20.25" hidden="1" customHeight="1">
      <c r="A114" s="330" t="s">
        <v>262</v>
      </c>
      <c r="B114" s="331"/>
      <c r="C114" s="315" t="s">
        <v>466</v>
      </c>
      <c r="D114" s="337">
        <f t="shared" ref="D114:I114" si="60">D115+D118</f>
        <v>28600</v>
      </c>
      <c r="E114" s="337">
        <f t="shared" si="60"/>
        <v>28600</v>
      </c>
      <c r="F114" s="337">
        <f t="shared" si="60"/>
        <v>0</v>
      </c>
      <c r="G114" s="337">
        <f t="shared" si="60"/>
        <v>0</v>
      </c>
      <c r="H114" s="337">
        <f t="shared" si="60"/>
        <v>0</v>
      </c>
      <c r="I114" s="337">
        <f t="shared" si="60"/>
        <v>0</v>
      </c>
      <c r="J114" s="338">
        <f>J115+J116+J117+J119+J118</f>
        <v>122440</v>
      </c>
      <c r="K114" s="338">
        <f>K115+K116+K117+K119+K118</f>
        <v>122440</v>
      </c>
    </row>
    <row r="115" spans="1:12" s="177" customFormat="1" ht="22.5" hidden="1" customHeight="1">
      <c r="A115" s="330" t="s">
        <v>19</v>
      </c>
      <c r="B115" s="331"/>
      <c r="C115" s="315" t="s">
        <v>465</v>
      </c>
      <c r="D115" s="332">
        <f t="shared" ref="D115:I115" si="61">D116+D117</f>
        <v>0</v>
      </c>
      <c r="E115" s="332">
        <f t="shared" si="61"/>
        <v>0</v>
      </c>
      <c r="F115" s="332">
        <f t="shared" si="61"/>
        <v>0</v>
      </c>
      <c r="G115" s="332">
        <f t="shared" si="61"/>
        <v>0</v>
      </c>
      <c r="H115" s="332">
        <f t="shared" si="61"/>
        <v>0</v>
      </c>
      <c r="I115" s="332">
        <f t="shared" si="61"/>
        <v>0</v>
      </c>
      <c r="J115" s="317">
        <v>59240</v>
      </c>
      <c r="K115" s="317">
        <v>59240</v>
      </c>
    </row>
    <row r="116" spans="1:12" hidden="1">
      <c r="A116" s="326" t="s">
        <v>20</v>
      </c>
      <c r="B116" s="327"/>
      <c r="C116" s="323" t="s">
        <v>467</v>
      </c>
      <c r="D116" s="329"/>
      <c r="E116" s="329">
        <f>D116</f>
        <v>0</v>
      </c>
      <c r="F116" s="329"/>
      <c r="G116" s="329"/>
      <c r="H116" s="329"/>
      <c r="I116" s="325">
        <v>0</v>
      </c>
      <c r="J116" s="325">
        <v>45500</v>
      </c>
      <c r="K116" s="325">
        <v>45500</v>
      </c>
    </row>
    <row r="117" spans="1:12" ht="15" hidden="1" customHeight="1">
      <c r="A117" s="326" t="s">
        <v>190</v>
      </c>
      <c r="B117" s="327"/>
      <c r="C117" s="323" t="s">
        <v>468</v>
      </c>
      <c r="D117" s="329"/>
      <c r="E117" s="329">
        <f>D117</f>
        <v>0</v>
      </c>
      <c r="F117" s="329"/>
      <c r="G117" s="329"/>
      <c r="H117" s="329"/>
      <c r="I117" s="325">
        <v>0</v>
      </c>
      <c r="J117" s="325">
        <v>13740</v>
      </c>
      <c r="K117" s="325">
        <v>13740</v>
      </c>
    </row>
    <row r="118" spans="1:12" s="177" customFormat="1" ht="18.75" hidden="1" customHeight="1">
      <c r="A118" s="330" t="s">
        <v>23</v>
      </c>
      <c r="B118" s="331"/>
      <c r="C118" s="315" t="s">
        <v>469</v>
      </c>
      <c r="D118" s="332">
        <f t="shared" ref="D118:I118" si="62">D122+D123+D121+D124</f>
        <v>28600</v>
      </c>
      <c r="E118" s="332">
        <f t="shared" si="62"/>
        <v>28600</v>
      </c>
      <c r="F118" s="332">
        <f t="shared" si="62"/>
        <v>0</v>
      </c>
      <c r="G118" s="332">
        <f t="shared" si="62"/>
        <v>0</v>
      </c>
      <c r="H118" s="332">
        <f t="shared" si="62"/>
        <v>0</v>
      </c>
      <c r="I118" s="332">
        <f t="shared" si="62"/>
        <v>0</v>
      </c>
      <c r="J118" s="317">
        <v>3960</v>
      </c>
      <c r="K118" s="317">
        <v>3960</v>
      </c>
    </row>
    <row r="119" spans="1:12" ht="17.25" hidden="1" customHeight="1">
      <c r="A119" s="257" t="s">
        <v>31</v>
      </c>
      <c r="B119" s="264"/>
      <c r="C119" s="259" t="s">
        <v>276</v>
      </c>
      <c r="D119" s="138"/>
      <c r="E119" s="138"/>
      <c r="F119" s="138"/>
      <c r="G119" s="138"/>
      <c r="H119" s="138"/>
      <c r="I119" s="256">
        <f>F119+G119+H119</f>
        <v>0</v>
      </c>
      <c r="J119" s="255">
        <f t="shared" ref="J119:J158" si="63">D119-F119</f>
        <v>0</v>
      </c>
      <c r="K119" s="255">
        <f t="shared" ref="K119:K158" si="64">E119-F119</f>
        <v>0</v>
      </c>
    </row>
    <row r="120" spans="1:12" s="177" customFormat="1" ht="14.25" hidden="1" customHeight="1">
      <c r="A120" s="330" t="s">
        <v>263</v>
      </c>
      <c r="B120" s="331"/>
      <c r="C120" s="315" t="s">
        <v>318</v>
      </c>
      <c r="D120" s="332">
        <f t="shared" ref="D120:I120" si="65">D122+D123+D124+D125+D121</f>
        <v>28600</v>
      </c>
      <c r="E120" s="332">
        <f t="shared" si="65"/>
        <v>28600</v>
      </c>
      <c r="F120" s="332">
        <f t="shared" si="65"/>
        <v>0</v>
      </c>
      <c r="G120" s="332">
        <f t="shared" si="65"/>
        <v>0</v>
      </c>
      <c r="H120" s="332">
        <f t="shared" si="65"/>
        <v>0</v>
      </c>
      <c r="I120" s="332">
        <f t="shared" si="65"/>
        <v>0</v>
      </c>
      <c r="J120" s="317">
        <f t="shared" si="63"/>
        <v>28600</v>
      </c>
      <c r="K120" s="317">
        <f t="shared" si="64"/>
        <v>28600</v>
      </c>
    </row>
    <row r="121" spans="1:12" hidden="1">
      <c r="A121" s="326" t="s">
        <v>25</v>
      </c>
      <c r="B121" s="327"/>
      <c r="C121" s="259" t="s">
        <v>500</v>
      </c>
      <c r="D121" s="329"/>
      <c r="E121" s="329">
        <f t="shared" ref="E121:E128" si="66">D121</f>
        <v>0</v>
      </c>
      <c r="F121" s="329"/>
      <c r="G121" s="329"/>
      <c r="H121" s="329"/>
      <c r="I121" s="325">
        <f t="shared" ref="I121:I128" si="67">F121+G121+H121</f>
        <v>0</v>
      </c>
      <c r="J121" s="325">
        <f t="shared" si="63"/>
        <v>0</v>
      </c>
      <c r="K121" s="325">
        <f t="shared" si="64"/>
        <v>0</v>
      </c>
    </row>
    <row r="122" spans="1:12" ht="15.75" customHeight="1">
      <c r="A122" s="456" t="s">
        <v>27</v>
      </c>
      <c r="B122" s="327"/>
      <c r="C122" s="457" t="s">
        <v>540</v>
      </c>
      <c r="D122" s="423">
        <v>5000</v>
      </c>
      <c r="E122" s="453">
        <f t="shared" si="66"/>
        <v>5000</v>
      </c>
      <c r="F122" s="453"/>
      <c r="G122" s="453"/>
      <c r="H122" s="329"/>
      <c r="I122" s="325">
        <f t="shared" si="67"/>
        <v>0</v>
      </c>
      <c r="J122" s="424">
        <f t="shared" si="63"/>
        <v>5000</v>
      </c>
      <c r="K122" s="454">
        <f t="shared" si="64"/>
        <v>5000</v>
      </c>
      <c r="L122" s="455"/>
    </row>
    <row r="123" spans="1:12" ht="16.5" customHeight="1">
      <c r="A123" s="326" t="s">
        <v>28</v>
      </c>
      <c r="B123" s="471"/>
      <c r="C123" s="470" t="s">
        <v>540</v>
      </c>
      <c r="D123" s="464">
        <v>23600</v>
      </c>
      <c r="E123" s="329">
        <f t="shared" si="66"/>
        <v>23600</v>
      </c>
      <c r="F123" s="329"/>
      <c r="G123" s="464"/>
      <c r="H123" s="464"/>
      <c r="I123" s="325">
        <f t="shared" si="67"/>
        <v>0</v>
      </c>
      <c r="J123" s="325">
        <f t="shared" si="63"/>
        <v>23600</v>
      </c>
      <c r="K123" s="325">
        <f t="shared" si="64"/>
        <v>23600</v>
      </c>
    </row>
    <row r="124" spans="1:12" ht="23.25" hidden="1" customHeight="1">
      <c r="A124" s="326" t="s">
        <v>32</v>
      </c>
      <c r="B124" s="327"/>
      <c r="C124" s="259" t="s">
        <v>540</v>
      </c>
      <c r="D124" s="329">
        <v>0</v>
      </c>
      <c r="E124" s="329">
        <f t="shared" si="66"/>
        <v>0</v>
      </c>
      <c r="F124" s="329"/>
      <c r="G124" s="329"/>
      <c r="H124" s="329"/>
      <c r="I124" s="325">
        <f t="shared" si="67"/>
        <v>0</v>
      </c>
      <c r="J124" s="325">
        <f t="shared" si="63"/>
        <v>0</v>
      </c>
      <c r="K124" s="325">
        <f t="shared" si="64"/>
        <v>0</v>
      </c>
    </row>
    <row r="125" spans="1:12" ht="18.75" hidden="1" customHeight="1">
      <c r="A125" s="291" t="s">
        <v>28</v>
      </c>
      <c r="B125" s="286"/>
      <c r="C125" s="259" t="s">
        <v>285</v>
      </c>
      <c r="D125" s="287"/>
      <c r="E125" s="468">
        <f t="shared" si="66"/>
        <v>0</v>
      </c>
      <c r="F125" s="287"/>
      <c r="G125" s="287"/>
      <c r="H125" s="287"/>
      <c r="I125" s="256">
        <f t="shared" si="67"/>
        <v>0</v>
      </c>
      <c r="J125" s="256">
        <f t="shared" si="63"/>
        <v>0</v>
      </c>
      <c r="K125" s="256">
        <f t="shared" si="64"/>
        <v>0</v>
      </c>
    </row>
    <row r="126" spans="1:12" ht="18.75" customHeight="1">
      <c r="A126" s="326" t="s">
        <v>28</v>
      </c>
      <c r="B126" s="471"/>
      <c r="C126" s="469" t="s">
        <v>551</v>
      </c>
      <c r="D126" s="459">
        <v>10000</v>
      </c>
      <c r="E126" s="329">
        <f t="shared" si="66"/>
        <v>10000</v>
      </c>
      <c r="F126" s="329"/>
      <c r="G126" s="464"/>
      <c r="H126" s="464"/>
      <c r="I126" s="458">
        <f t="shared" si="67"/>
        <v>0</v>
      </c>
      <c r="J126" s="325">
        <f t="shared" si="63"/>
        <v>10000</v>
      </c>
      <c r="K126" s="458">
        <f t="shared" si="64"/>
        <v>10000</v>
      </c>
    </row>
    <row r="127" spans="1:12" ht="18.75" customHeight="1">
      <c r="A127" s="326" t="s">
        <v>553</v>
      </c>
      <c r="B127" s="471"/>
      <c r="C127" s="469" t="s">
        <v>551</v>
      </c>
      <c r="D127" s="459">
        <v>6717</v>
      </c>
      <c r="E127" s="329">
        <f t="shared" si="66"/>
        <v>6717</v>
      </c>
      <c r="F127" s="329"/>
      <c r="G127" s="464"/>
      <c r="H127" s="464"/>
      <c r="I127" s="458">
        <f t="shared" si="67"/>
        <v>0</v>
      </c>
      <c r="J127" s="325">
        <f t="shared" si="63"/>
        <v>6717</v>
      </c>
      <c r="K127" s="458">
        <f t="shared" si="64"/>
        <v>6717</v>
      </c>
    </row>
    <row r="128" spans="1:12" ht="18.75" customHeight="1">
      <c r="A128" s="326" t="s">
        <v>553</v>
      </c>
      <c r="B128" s="471"/>
      <c r="C128" s="469" t="s">
        <v>552</v>
      </c>
      <c r="D128" s="459">
        <v>900</v>
      </c>
      <c r="E128" s="329">
        <f t="shared" si="66"/>
        <v>900</v>
      </c>
      <c r="F128" s="329"/>
      <c r="G128" s="464"/>
      <c r="H128" s="464"/>
      <c r="I128" s="458">
        <f t="shared" si="67"/>
        <v>0</v>
      </c>
      <c r="J128" s="325">
        <f t="shared" si="63"/>
        <v>900</v>
      </c>
      <c r="K128" s="458">
        <f t="shared" si="64"/>
        <v>900</v>
      </c>
    </row>
    <row r="129" spans="1:11" ht="27" customHeight="1">
      <c r="A129" s="326" t="s">
        <v>566</v>
      </c>
      <c r="B129" s="471"/>
      <c r="C129" s="469" t="s">
        <v>567</v>
      </c>
      <c r="D129" s="459">
        <v>500</v>
      </c>
      <c r="E129" s="329">
        <f t="shared" ref="E129" si="68">D129</f>
        <v>500</v>
      </c>
      <c r="F129" s="329"/>
      <c r="G129" s="464"/>
      <c r="H129" s="464"/>
      <c r="I129" s="458">
        <f t="shared" ref="I129" si="69">F129+G129+H129</f>
        <v>0</v>
      </c>
      <c r="J129" s="325">
        <f t="shared" ref="J129" si="70">D129-F129</f>
        <v>500</v>
      </c>
      <c r="K129" s="458">
        <f t="shared" ref="K129" si="71">E129-F129</f>
        <v>500</v>
      </c>
    </row>
    <row r="130" spans="1:11" s="197" customFormat="1" ht="17.25" customHeight="1">
      <c r="A130" s="365" t="s">
        <v>423</v>
      </c>
      <c r="B130" s="349" t="s">
        <v>352</v>
      </c>
      <c r="C130" s="532" t="s">
        <v>404</v>
      </c>
      <c r="D130" s="353">
        <f>D137+D138+D139</f>
        <v>249598.96000000002</v>
      </c>
      <c r="E130" s="353">
        <f t="shared" ref="E130:K130" si="72">E137+E138+E139</f>
        <v>249598.96000000002</v>
      </c>
      <c r="F130" s="353">
        <f t="shared" si="72"/>
        <v>116900</v>
      </c>
      <c r="G130" s="353">
        <f t="shared" si="72"/>
        <v>0</v>
      </c>
      <c r="H130" s="353">
        <f t="shared" si="72"/>
        <v>0</v>
      </c>
      <c r="I130" s="353">
        <f t="shared" si="72"/>
        <v>116900</v>
      </c>
      <c r="J130" s="353">
        <f t="shared" si="72"/>
        <v>132698.96000000002</v>
      </c>
      <c r="K130" s="353">
        <f t="shared" si="72"/>
        <v>132698.96000000002</v>
      </c>
    </row>
    <row r="131" spans="1:11" s="177" customFormat="1" ht="14.25" hidden="1" customHeight="1">
      <c r="A131" s="342" t="s">
        <v>422</v>
      </c>
      <c r="B131" s="343" t="s">
        <v>351</v>
      </c>
      <c r="C131" s="347" t="s">
        <v>420</v>
      </c>
      <c r="D131" s="345">
        <f t="shared" ref="D131:I131" si="73">D132+D133</f>
        <v>0</v>
      </c>
      <c r="E131" s="345">
        <f t="shared" si="73"/>
        <v>0</v>
      </c>
      <c r="F131" s="345">
        <f t="shared" si="73"/>
        <v>0</v>
      </c>
      <c r="G131" s="345">
        <f t="shared" si="73"/>
        <v>0</v>
      </c>
      <c r="H131" s="345">
        <f t="shared" si="73"/>
        <v>0</v>
      </c>
      <c r="I131" s="345">
        <f t="shared" si="73"/>
        <v>0</v>
      </c>
      <c r="J131" s="305">
        <f t="shared" ref="J131:J141" si="74">D131-F131</f>
        <v>0</v>
      </c>
      <c r="K131" s="305">
        <f t="shared" ref="K131:K141" si="75">E131-F131</f>
        <v>0</v>
      </c>
    </row>
    <row r="132" spans="1:11" ht="15.75" hidden="1" customHeight="1">
      <c r="A132" s="326" t="s">
        <v>27</v>
      </c>
      <c r="B132" s="327"/>
      <c r="C132" s="323" t="s">
        <v>425</v>
      </c>
      <c r="D132" s="329"/>
      <c r="E132" s="329">
        <f>D132</f>
        <v>0</v>
      </c>
      <c r="F132" s="329"/>
      <c r="G132" s="329"/>
      <c r="H132" s="329"/>
      <c r="I132" s="325">
        <f>F132+G132+H132</f>
        <v>0</v>
      </c>
      <c r="J132" s="325">
        <f t="shared" si="74"/>
        <v>0</v>
      </c>
      <c r="K132" s="325">
        <f t="shared" si="75"/>
        <v>0</v>
      </c>
    </row>
    <row r="133" spans="1:11" ht="12" hidden="1" customHeight="1">
      <c r="A133" s="326" t="s">
        <v>27</v>
      </c>
      <c r="B133" s="327"/>
      <c r="C133" s="323" t="s">
        <v>424</v>
      </c>
      <c r="D133" s="329"/>
      <c r="E133" s="329">
        <f>D133</f>
        <v>0</v>
      </c>
      <c r="F133" s="329"/>
      <c r="G133" s="329"/>
      <c r="H133" s="329"/>
      <c r="I133" s="325">
        <f>F133+G133+H133</f>
        <v>0</v>
      </c>
      <c r="J133" s="325">
        <f t="shared" si="74"/>
        <v>0</v>
      </c>
      <c r="K133" s="325">
        <f t="shared" si="75"/>
        <v>0</v>
      </c>
    </row>
    <row r="134" spans="1:11" s="177" customFormat="1" ht="14.25" hidden="1" customHeight="1">
      <c r="A134" s="388" t="s">
        <v>371</v>
      </c>
      <c r="B134" s="343" t="s">
        <v>351</v>
      </c>
      <c r="C134" s="347" t="s">
        <v>421</v>
      </c>
      <c r="D134" s="345">
        <f t="shared" ref="D134:I134" si="76">D135+D136+D139+D141+D140</f>
        <v>1470</v>
      </c>
      <c r="E134" s="345">
        <f t="shared" si="76"/>
        <v>1470</v>
      </c>
      <c r="F134" s="345">
        <f t="shared" si="76"/>
        <v>1470</v>
      </c>
      <c r="G134" s="345">
        <f t="shared" si="76"/>
        <v>0</v>
      </c>
      <c r="H134" s="345">
        <f t="shared" si="76"/>
        <v>0</v>
      </c>
      <c r="I134" s="345">
        <f t="shared" si="76"/>
        <v>1470</v>
      </c>
      <c r="J134" s="305">
        <f t="shared" si="74"/>
        <v>0</v>
      </c>
      <c r="K134" s="305">
        <f t="shared" si="75"/>
        <v>0</v>
      </c>
    </row>
    <row r="135" spans="1:11" ht="18" hidden="1" customHeight="1">
      <c r="A135" s="326" t="s">
        <v>27</v>
      </c>
      <c r="B135" s="327"/>
      <c r="C135" s="323" t="s">
        <v>484</v>
      </c>
      <c r="D135" s="329">
        <v>0</v>
      </c>
      <c r="E135" s="329">
        <f t="shared" ref="E135:E141" si="77">D135</f>
        <v>0</v>
      </c>
      <c r="F135" s="329">
        <v>0</v>
      </c>
      <c r="G135" s="329"/>
      <c r="H135" s="329"/>
      <c r="I135" s="325">
        <f t="shared" ref="I135:I141" si="78">F135+G135+H135</f>
        <v>0</v>
      </c>
      <c r="J135" s="325">
        <f t="shared" ref="J135:J138" si="79">D135-F135</f>
        <v>0</v>
      </c>
      <c r="K135" s="325">
        <f t="shared" ref="K135:K138" si="80">E135-F135</f>
        <v>0</v>
      </c>
    </row>
    <row r="136" spans="1:11" ht="18" hidden="1" customHeight="1">
      <c r="A136" s="326" t="s">
        <v>27</v>
      </c>
      <c r="B136" s="327"/>
      <c r="C136" s="323" t="s">
        <v>508</v>
      </c>
      <c r="D136" s="329">
        <v>0</v>
      </c>
      <c r="E136" s="329">
        <f t="shared" si="77"/>
        <v>0</v>
      </c>
      <c r="F136" s="329"/>
      <c r="G136" s="329"/>
      <c r="H136" s="329"/>
      <c r="I136" s="325">
        <f t="shared" si="78"/>
        <v>0</v>
      </c>
      <c r="J136" s="325">
        <f t="shared" si="79"/>
        <v>0</v>
      </c>
      <c r="K136" s="325">
        <f t="shared" si="80"/>
        <v>0</v>
      </c>
    </row>
    <row r="137" spans="1:11" ht="18" customHeight="1">
      <c r="A137" s="326" t="s">
        <v>27</v>
      </c>
      <c r="B137" s="327"/>
      <c r="C137" s="323" t="s">
        <v>558</v>
      </c>
      <c r="D137" s="329">
        <v>138120</v>
      </c>
      <c r="E137" s="329">
        <f t="shared" si="77"/>
        <v>138120</v>
      </c>
      <c r="F137" s="329">
        <v>85530</v>
      </c>
      <c r="G137" s="329"/>
      <c r="H137" s="329"/>
      <c r="I137" s="325">
        <f t="shared" si="78"/>
        <v>85530</v>
      </c>
      <c r="J137" s="325">
        <f t="shared" si="79"/>
        <v>52590</v>
      </c>
      <c r="K137" s="325">
        <f t="shared" si="80"/>
        <v>52590</v>
      </c>
    </row>
    <row r="138" spans="1:11" ht="18" customHeight="1">
      <c r="A138" s="326" t="s">
        <v>27</v>
      </c>
      <c r="B138" s="327"/>
      <c r="C138" s="323" t="s">
        <v>541</v>
      </c>
      <c r="D138" s="329">
        <v>110008.96000000001</v>
      </c>
      <c r="E138" s="329">
        <f t="shared" si="77"/>
        <v>110008.96000000001</v>
      </c>
      <c r="F138" s="329">
        <v>29900</v>
      </c>
      <c r="G138" s="329"/>
      <c r="H138" s="329"/>
      <c r="I138" s="325">
        <f t="shared" si="78"/>
        <v>29900</v>
      </c>
      <c r="J138" s="325">
        <f t="shared" si="79"/>
        <v>80108.960000000006</v>
      </c>
      <c r="K138" s="325">
        <f t="shared" si="80"/>
        <v>80108.960000000006</v>
      </c>
    </row>
    <row r="139" spans="1:11" ht="18" customHeight="1">
      <c r="A139" s="326" t="s">
        <v>27</v>
      </c>
      <c r="B139" s="327"/>
      <c r="C139" s="323" t="s">
        <v>559</v>
      </c>
      <c r="D139" s="329">
        <v>1470</v>
      </c>
      <c r="E139" s="329">
        <f t="shared" si="77"/>
        <v>1470</v>
      </c>
      <c r="F139" s="329">
        <v>1470</v>
      </c>
      <c r="G139" s="329"/>
      <c r="H139" s="329"/>
      <c r="I139" s="325">
        <f t="shared" si="78"/>
        <v>1470</v>
      </c>
      <c r="J139" s="325">
        <f t="shared" si="74"/>
        <v>0</v>
      </c>
      <c r="K139" s="325">
        <f t="shared" si="75"/>
        <v>0</v>
      </c>
    </row>
    <row r="140" spans="1:11" ht="21.75" hidden="1" customHeight="1">
      <c r="A140" s="326" t="s">
        <v>27</v>
      </c>
      <c r="B140" s="327"/>
      <c r="C140" s="323" t="s">
        <v>483</v>
      </c>
      <c r="D140" s="329">
        <v>0</v>
      </c>
      <c r="E140" s="329">
        <f t="shared" si="77"/>
        <v>0</v>
      </c>
      <c r="F140" s="329">
        <v>0</v>
      </c>
      <c r="G140" s="329"/>
      <c r="H140" s="329"/>
      <c r="I140" s="325">
        <f t="shared" si="78"/>
        <v>0</v>
      </c>
      <c r="J140" s="325">
        <f>D140-F140</f>
        <v>0</v>
      </c>
      <c r="K140" s="325">
        <f>E140-F140</f>
        <v>0</v>
      </c>
    </row>
    <row r="141" spans="1:11" ht="15.75" hidden="1" customHeight="1">
      <c r="A141" s="326" t="s">
        <v>27</v>
      </c>
      <c r="B141" s="327"/>
      <c r="C141" s="323" t="s">
        <v>509</v>
      </c>
      <c r="D141" s="329">
        <v>0</v>
      </c>
      <c r="E141" s="329">
        <f t="shared" si="77"/>
        <v>0</v>
      </c>
      <c r="F141" s="329">
        <v>0</v>
      </c>
      <c r="G141" s="329"/>
      <c r="H141" s="329"/>
      <c r="I141" s="325">
        <f t="shared" si="78"/>
        <v>0</v>
      </c>
      <c r="J141" s="325">
        <f t="shared" si="74"/>
        <v>0</v>
      </c>
      <c r="K141" s="325">
        <f t="shared" si="75"/>
        <v>0</v>
      </c>
    </row>
    <row r="142" spans="1:11" s="197" customFormat="1" ht="17.25" customHeight="1">
      <c r="A142" s="417" t="s">
        <v>470</v>
      </c>
      <c r="B142" s="349" t="s">
        <v>352</v>
      </c>
      <c r="C142" s="532" t="s">
        <v>403</v>
      </c>
      <c r="D142" s="353">
        <f>D174+D177+D181+D182+D227+D228+D229+D230+D231+D232+D233</f>
        <v>798000</v>
      </c>
      <c r="E142" s="353">
        <f t="shared" ref="E142:K142" si="81">E174+E177+E181+E182+E227+E228+E229+E230+E231+E232+E233</f>
        <v>798000</v>
      </c>
      <c r="F142" s="353">
        <f t="shared" si="81"/>
        <v>614082</v>
      </c>
      <c r="G142" s="353"/>
      <c r="H142" s="353"/>
      <c r="I142" s="353">
        <f t="shared" si="81"/>
        <v>614082</v>
      </c>
      <c r="J142" s="353">
        <f t="shared" si="81"/>
        <v>183918</v>
      </c>
      <c r="K142" s="353">
        <f t="shared" si="81"/>
        <v>183918</v>
      </c>
    </row>
    <row r="143" spans="1:11" s="163" customFormat="1" ht="21.75" hidden="1" customHeight="1">
      <c r="A143" s="292" t="s">
        <v>186</v>
      </c>
      <c r="B143" s="293"/>
      <c r="C143" s="222" t="s">
        <v>208</v>
      </c>
      <c r="D143" s="294"/>
      <c r="E143" s="294"/>
      <c r="F143" s="294"/>
      <c r="G143" s="294"/>
      <c r="H143" s="294"/>
      <c r="I143" s="294"/>
      <c r="J143" s="185">
        <f t="shared" si="63"/>
        <v>0</v>
      </c>
      <c r="K143" s="185">
        <f t="shared" si="64"/>
        <v>0</v>
      </c>
    </row>
    <row r="144" spans="1:11" s="163" customFormat="1" ht="22.5" hidden="1" customHeight="1">
      <c r="A144" s="186" t="s">
        <v>23</v>
      </c>
      <c r="B144" s="233"/>
      <c r="C144" s="187" t="s">
        <v>209</v>
      </c>
      <c r="D144" s="176"/>
      <c r="E144" s="176"/>
      <c r="F144" s="176"/>
      <c r="G144" s="176"/>
      <c r="H144" s="176"/>
      <c r="I144" s="176"/>
      <c r="J144" s="174">
        <f t="shared" si="63"/>
        <v>0</v>
      </c>
      <c r="K144" s="174">
        <f t="shared" si="64"/>
        <v>0</v>
      </c>
    </row>
    <row r="145" spans="1:11" s="163" customFormat="1" ht="30.75" hidden="1" customHeight="1">
      <c r="A145" s="186" t="s">
        <v>25</v>
      </c>
      <c r="B145" s="233"/>
      <c r="C145" s="187" t="s">
        <v>198</v>
      </c>
      <c r="D145" s="176"/>
      <c r="E145" s="176"/>
      <c r="F145" s="176"/>
      <c r="G145" s="176"/>
      <c r="H145" s="176"/>
      <c r="I145" s="176"/>
      <c r="J145" s="174">
        <f t="shared" si="63"/>
        <v>0</v>
      </c>
      <c r="K145" s="174">
        <f t="shared" si="64"/>
        <v>0</v>
      </c>
    </row>
    <row r="146" spans="1:11" s="163" customFormat="1" ht="27" hidden="1" customHeight="1">
      <c r="A146" s="186" t="s">
        <v>26</v>
      </c>
      <c r="B146" s="233"/>
      <c r="C146" s="187" t="s">
        <v>199</v>
      </c>
      <c r="D146" s="173"/>
      <c r="E146" s="173"/>
      <c r="F146" s="173"/>
      <c r="G146" s="173"/>
      <c r="H146" s="173"/>
      <c r="I146" s="173"/>
      <c r="J146" s="174">
        <f t="shared" si="63"/>
        <v>0</v>
      </c>
      <c r="K146" s="174">
        <f t="shared" si="64"/>
        <v>0</v>
      </c>
    </row>
    <row r="147" spans="1:11" s="163" customFormat="1" ht="19.5" hidden="1" customHeight="1">
      <c r="A147" s="186" t="s">
        <v>38</v>
      </c>
      <c r="B147" s="233"/>
      <c r="C147" s="187" t="s">
        <v>43</v>
      </c>
      <c r="D147" s="173"/>
      <c r="E147" s="173"/>
      <c r="F147" s="173"/>
      <c r="G147" s="173"/>
      <c r="H147" s="173"/>
      <c r="I147" s="173"/>
      <c r="J147" s="174">
        <f t="shared" si="63"/>
        <v>0</v>
      </c>
      <c r="K147" s="174">
        <f t="shared" si="64"/>
        <v>0</v>
      </c>
    </row>
    <row r="148" spans="1:11" s="163" customFormat="1" ht="21" hidden="1" customHeight="1">
      <c r="A148" s="186" t="s">
        <v>27</v>
      </c>
      <c r="B148" s="233"/>
      <c r="C148" s="187" t="s">
        <v>200</v>
      </c>
      <c r="D148" s="173"/>
      <c r="E148" s="173"/>
      <c r="F148" s="173"/>
      <c r="G148" s="173"/>
      <c r="H148" s="173"/>
      <c r="I148" s="173"/>
      <c r="J148" s="174">
        <f t="shared" si="63"/>
        <v>0</v>
      </c>
      <c r="K148" s="174">
        <f t="shared" si="64"/>
        <v>0</v>
      </c>
    </row>
    <row r="149" spans="1:11" s="163" customFormat="1" ht="24" hidden="1" customHeight="1">
      <c r="A149" s="186" t="s">
        <v>28</v>
      </c>
      <c r="B149" s="233"/>
      <c r="C149" s="187" t="s">
        <v>201</v>
      </c>
      <c r="D149" s="173"/>
      <c r="E149" s="173"/>
      <c r="F149" s="173"/>
      <c r="G149" s="173"/>
      <c r="H149" s="173"/>
      <c r="I149" s="173"/>
      <c r="J149" s="174">
        <f t="shared" si="63"/>
        <v>0</v>
      </c>
      <c r="K149" s="174">
        <f t="shared" si="64"/>
        <v>0</v>
      </c>
    </row>
    <row r="150" spans="1:11" s="167" customFormat="1" ht="26.25" hidden="1" customHeight="1">
      <c r="A150" s="178" t="s">
        <v>30</v>
      </c>
      <c r="B150" s="232"/>
      <c r="C150" s="179" t="s">
        <v>202</v>
      </c>
      <c r="D150" s="176"/>
      <c r="E150" s="176"/>
      <c r="F150" s="176"/>
      <c r="G150" s="176"/>
      <c r="H150" s="176"/>
      <c r="I150" s="176"/>
      <c r="J150" s="223">
        <f t="shared" si="63"/>
        <v>0</v>
      </c>
      <c r="K150" s="223">
        <f t="shared" si="64"/>
        <v>0</v>
      </c>
    </row>
    <row r="151" spans="1:11" s="167" customFormat="1" ht="21.75" hidden="1" customHeight="1">
      <c r="A151" s="186" t="s">
        <v>31</v>
      </c>
      <c r="B151" s="232"/>
      <c r="C151" s="187" t="s">
        <v>256</v>
      </c>
      <c r="D151" s="176"/>
      <c r="E151" s="176"/>
      <c r="F151" s="176"/>
      <c r="G151" s="176"/>
      <c r="H151" s="176"/>
      <c r="I151" s="176"/>
      <c r="J151" s="174">
        <f t="shared" si="63"/>
        <v>0</v>
      </c>
      <c r="K151" s="174">
        <f t="shared" si="64"/>
        <v>0</v>
      </c>
    </row>
    <row r="152" spans="1:11" s="163" customFormat="1" ht="32.25" hidden="1" customHeight="1">
      <c r="A152" s="265" t="s">
        <v>32</v>
      </c>
      <c r="B152" s="266"/>
      <c r="C152" s="267" t="s">
        <v>203</v>
      </c>
      <c r="D152" s="268"/>
      <c r="E152" s="268"/>
      <c r="F152" s="268"/>
      <c r="G152" s="268"/>
      <c r="H152" s="268"/>
      <c r="I152" s="268"/>
      <c r="J152" s="269">
        <f t="shared" si="63"/>
        <v>0</v>
      </c>
      <c r="K152" s="269">
        <f t="shared" si="64"/>
        <v>0</v>
      </c>
    </row>
    <row r="153" spans="1:11" s="175" customFormat="1" ht="13.5" hidden="1" customHeight="1">
      <c r="A153" s="330" t="s">
        <v>255</v>
      </c>
      <c r="B153" s="331" t="s">
        <v>351</v>
      </c>
      <c r="C153" s="340" t="s">
        <v>282</v>
      </c>
      <c r="D153" s="341">
        <f t="shared" ref="D153:I153" si="82">D156+D157+D158+D155+D154</f>
        <v>0</v>
      </c>
      <c r="E153" s="341">
        <f t="shared" si="82"/>
        <v>0</v>
      </c>
      <c r="F153" s="341">
        <f t="shared" si="82"/>
        <v>0</v>
      </c>
      <c r="G153" s="341">
        <f t="shared" si="82"/>
        <v>0</v>
      </c>
      <c r="H153" s="341">
        <f t="shared" si="82"/>
        <v>0</v>
      </c>
      <c r="I153" s="341">
        <f t="shared" si="82"/>
        <v>0</v>
      </c>
      <c r="J153" s="317">
        <f t="shared" si="63"/>
        <v>0</v>
      </c>
      <c r="K153" s="317">
        <f t="shared" si="64"/>
        <v>0</v>
      </c>
    </row>
    <row r="154" spans="1:11" ht="12" hidden="1" customHeight="1">
      <c r="A154" s="326" t="s">
        <v>25</v>
      </c>
      <c r="B154" s="327"/>
      <c r="C154" s="323" t="s">
        <v>375</v>
      </c>
      <c r="D154" s="329"/>
      <c r="E154" s="329">
        <f t="shared" ref="E154:E159" si="83">D154</f>
        <v>0</v>
      </c>
      <c r="F154" s="329"/>
      <c r="G154" s="329"/>
      <c r="H154" s="329"/>
      <c r="I154" s="325">
        <f>F154+G154+H154</f>
        <v>0</v>
      </c>
      <c r="J154" s="325">
        <f t="shared" si="63"/>
        <v>0</v>
      </c>
      <c r="K154" s="325">
        <f t="shared" si="64"/>
        <v>0</v>
      </c>
    </row>
    <row r="155" spans="1:11" ht="20.25" hidden="1" customHeight="1">
      <c r="A155" s="326" t="s">
        <v>26</v>
      </c>
      <c r="B155" s="327"/>
      <c r="C155" s="323" t="s">
        <v>376</v>
      </c>
      <c r="D155" s="329"/>
      <c r="E155" s="329">
        <f t="shared" si="83"/>
        <v>0</v>
      </c>
      <c r="F155" s="329"/>
      <c r="G155" s="329"/>
      <c r="H155" s="329"/>
      <c r="I155" s="325">
        <f>F155+G155+H155</f>
        <v>0</v>
      </c>
      <c r="J155" s="325">
        <f t="shared" si="63"/>
        <v>0</v>
      </c>
      <c r="K155" s="325">
        <f t="shared" si="64"/>
        <v>0</v>
      </c>
    </row>
    <row r="156" spans="1:11" ht="25.5" hidden="1" customHeight="1">
      <c r="A156" s="326" t="s">
        <v>27</v>
      </c>
      <c r="B156" s="327"/>
      <c r="C156" s="323" t="s">
        <v>377</v>
      </c>
      <c r="D156" s="329"/>
      <c r="E156" s="329">
        <f t="shared" si="83"/>
        <v>0</v>
      </c>
      <c r="F156" s="329"/>
      <c r="G156" s="329"/>
      <c r="H156" s="329"/>
      <c r="I156" s="325">
        <f>F156+G156+H156</f>
        <v>0</v>
      </c>
      <c r="J156" s="325">
        <f t="shared" si="63"/>
        <v>0</v>
      </c>
      <c r="K156" s="325">
        <f t="shared" si="64"/>
        <v>0</v>
      </c>
    </row>
    <row r="157" spans="1:11" ht="25.5" hidden="1" customHeight="1">
      <c r="A157" s="326" t="s">
        <v>31</v>
      </c>
      <c r="B157" s="327"/>
      <c r="C157" s="323" t="s">
        <v>378</v>
      </c>
      <c r="D157" s="329"/>
      <c r="E157" s="329">
        <f t="shared" si="83"/>
        <v>0</v>
      </c>
      <c r="F157" s="329"/>
      <c r="G157" s="329"/>
      <c r="H157" s="329"/>
      <c r="I157" s="325">
        <f>F157+G157+H157</f>
        <v>0</v>
      </c>
      <c r="J157" s="325">
        <f t="shared" si="63"/>
        <v>0</v>
      </c>
      <c r="K157" s="325">
        <f t="shared" si="64"/>
        <v>0</v>
      </c>
    </row>
    <row r="158" spans="1:11" ht="25.5" hidden="1" customHeight="1">
      <c r="A158" s="288" t="s">
        <v>32</v>
      </c>
      <c r="B158" s="289"/>
      <c r="C158" s="113" t="s">
        <v>310</v>
      </c>
      <c r="D158" s="290"/>
      <c r="E158" s="329">
        <f t="shared" si="83"/>
        <v>0</v>
      </c>
      <c r="F158" s="290"/>
      <c r="G158" s="290"/>
      <c r="H158" s="290"/>
      <c r="I158" s="131">
        <f>F158+G158+H158</f>
        <v>0</v>
      </c>
      <c r="J158" s="131">
        <f t="shared" si="63"/>
        <v>0</v>
      </c>
      <c r="K158" s="131">
        <f t="shared" si="64"/>
        <v>0</v>
      </c>
    </row>
    <row r="159" spans="1:11" ht="17.25" hidden="1" customHeight="1">
      <c r="A159" s="135"/>
      <c r="B159" s="229"/>
      <c r="C159" s="113"/>
      <c r="D159" s="136"/>
      <c r="E159" s="329">
        <f t="shared" si="83"/>
        <v>0</v>
      </c>
      <c r="F159" s="136"/>
      <c r="G159" s="136"/>
      <c r="H159" s="136"/>
      <c r="I159" s="131"/>
      <c r="J159" s="132"/>
      <c r="K159" s="132"/>
    </row>
    <row r="160" spans="1:11" s="177" customFormat="1" ht="18" hidden="1" customHeight="1">
      <c r="A160" s="164" t="s">
        <v>23</v>
      </c>
      <c r="B160" s="230" t="s">
        <v>351</v>
      </c>
      <c r="C160" s="165" t="s">
        <v>348</v>
      </c>
      <c r="D160" s="166">
        <f t="shared" ref="D160:I160" si="84">D163+D162+D161</f>
        <v>0</v>
      </c>
      <c r="E160" s="166">
        <f t="shared" si="84"/>
        <v>0</v>
      </c>
      <c r="F160" s="166">
        <f t="shared" si="84"/>
        <v>0</v>
      </c>
      <c r="G160" s="166">
        <f t="shared" si="84"/>
        <v>0</v>
      </c>
      <c r="H160" s="166">
        <f t="shared" si="84"/>
        <v>0</v>
      </c>
      <c r="I160" s="166">
        <f t="shared" si="84"/>
        <v>0</v>
      </c>
      <c r="J160" s="162">
        <f t="shared" ref="J160:J175" si="85">D160-F160</f>
        <v>0</v>
      </c>
      <c r="K160" s="162">
        <f t="shared" ref="K160:K175" si="86">E160-F160</f>
        <v>0</v>
      </c>
    </row>
    <row r="161" spans="1:11" ht="13.5" hidden="1" customHeight="1">
      <c r="A161" s="135" t="s">
        <v>27</v>
      </c>
      <c r="B161" s="229"/>
      <c r="C161" s="113" t="s">
        <v>379</v>
      </c>
      <c r="D161" s="136"/>
      <c r="E161" s="136">
        <f>D161</f>
        <v>0</v>
      </c>
      <c r="F161" s="136"/>
      <c r="G161" s="136"/>
      <c r="H161" s="136"/>
      <c r="I161" s="131">
        <f>F161+G161+H161</f>
        <v>0</v>
      </c>
      <c r="J161" s="132">
        <f>D161-F161</f>
        <v>0</v>
      </c>
      <c r="K161" s="132">
        <f>E161-F161</f>
        <v>0</v>
      </c>
    </row>
    <row r="162" spans="1:11" ht="16.5" hidden="1" customHeight="1">
      <c r="A162" s="326" t="s">
        <v>31</v>
      </c>
      <c r="B162" s="229"/>
      <c r="C162" s="113" t="s">
        <v>380</v>
      </c>
      <c r="D162" s="136"/>
      <c r="E162" s="136">
        <f>D162</f>
        <v>0</v>
      </c>
      <c r="F162" s="136"/>
      <c r="G162" s="136"/>
      <c r="H162" s="136"/>
      <c r="I162" s="131">
        <f>F162+G162+H162</f>
        <v>0</v>
      </c>
      <c r="J162" s="132">
        <f>D162-F162</f>
        <v>0</v>
      </c>
      <c r="K162" s="132">
        <f>E162-F162</f>
        <v>0</v>
      </c>
    </row>
    <row r="163" spans="1:11" ht="17.25" hidden="1" customHeight="1">
      <c r="A163" s="288" t="s">
        <v>32</v>
      </c>
      <c r="B163" s="229"/>
      <c r="C163" s="113" t="s">
        <v>381</v>
      </c>
      <c r="D163" s="136"/>
      <c r="E163" s="136">
        <f>D163</f>
        <v>0</v>
      </c>
      <c r="F163" s="136"/>
      <c r="G163" s="136"/>
      <c r="H163" s="136"/>
      <c r="I163" s="131">
        <f>F163+G163+H163</f>
        <v>0</v>
      </c>
      <c r="J163" s="132">
        <f t="shared" si="85"/>
        <v>0</v>
      </c>
      <c r="K163" s="132">
        <f t="shared" si="86"/>
        <v>0</v>
      </c>
    </row>
    <row r="164" spans="1:11" s="177" customFormat="1" ht="18.75" hidden="1" customHeight="1">
      <c r="A164" s="164" t="s">
        <v>23</v>
      </c>
      <c r="B164" s="230" t="s">
        <v>351</v>
      </c>
      <c r="C164" s="165" t="s">
        <v>382</v>
      </c>
      <c r="D164" s="166">
        <f t="shared" ref="D164:I164" si="87">D165</f>
        <v>0</v>
      </c>
      <c r="E164" s="166">
        <f t="shared" si="87"/>
        <v>0</v>
      </c>
      <c r="F164" s="166">
        <f t="shared" si="87"/>
        <v>0</v>
      </c>
      <c r="G164" s="166">
        <f t="shared" si="87"/>
        <v>0</v>
      </c>
      <c r="H164" s="166">
        <f t="shared" si="87"/>
        <v>0</v>
      </c>
      <c r="I164" s="166">
        <f t="shared" si="87"/>
        <v>0</v>
      </c>
      <c r="J164" s="162">
        <f t="shared" si="85"/>
        <v>0</v>
      </c>
      <c r="K164" s="162">
        <f t="shared" si="86"/>
        <v>0</v>
      </c>
    </row>
    <row r="165" spans="1:11" ht="18.75" hidden="1" customHeight="1">
      <c r="A165" s="257" t="s">
        <v>27</v>
      </c>
      <c r="B165" s="264"/>
      <c r="C165" s="113" t="s">
        <v>383</v>
      </c>
      <c r="D165" s="138"/>
      <c r="E165" s="138">
        <f>D165</f>
        <v>0</v>
      </c>
      <c r="F165" s="138"/>
      <c r="G165" s="138"/>
      <c r="H165" s="138"/>
      <c r="I165" s="256">
        <f>F165+G165+H165</f>
        <v>0</v>
      </c>
      <c r="J165" s="255">
        <f t="shared" si="85"/>
        <v>0</v>
      </c>
      <c r="K165" s="255">
        <f t="shared" si="86"/>
        <v>0</v>
      </c>
    </row>
    <row r="166" spans="1:11" s="197" customFormat="1" ht="15" hidden="1" customHeight="1">
      <c r="A166" s="342" t="s">
        <v>259</v>
      </c>
      <c r="B166" s="343" t="s">
        <v>351</v>
      </c>
      <c r="C166" s="344" t="s">
        <v>258</v>
      </c>
      <c r="D166" s="345" t="e">
        <f t="shared" ref="D166:I166" si="88">D167</f>
        <v>#REF!</v>
      </c>
      <c r="E166" s="345" t="e">
        <f t="shared" si="88"/>
        <v>#REF!</v>
      </c>
      <c r="F166" s="345" t="e">
        <f t="shared" si="88"/>
        <v>#REF!</v>
      </c>
      <c r="G166" s="345" t="e">
        <f t="shared" si="88"/>
        <v>#REF!</v>
      </c>
      <c r="H166" s="345" t="e">
        <f t="shared" si="88"/>
        <v>#REF!</v>
      </c>
      <c r="I166" s="345" t="e">
        <f t="shared" si="88"/>
        <v>#REF!</v>
      </c>
      <c r="J166" s="305" t="e">
        <f t="shared" si="85"/>
        <v>#REF!</v>
      </c>
      <c r="K166" s="305" t="e">
        <f t="shared" si="86"/>
        <v>#REF!</v>
      </c>
    </row>
    <row r="167" spans="1:11" s="177" customFormat="1" ht="12.75" hidden="1" customHeight="1">
      <c r="A167" s="330" t="s">
        <v>192</v>
      </c>
      <c r="B167" s="331"/>
      <c r="C167" s="315" t="s">
        <v>207</v>
      </c>
      <c r="D167" s="332" t="e">
        <f t="shared" ref="D167:I167" si="89">D168+D172+D178+D179</f>
        <v>#REF!</v>
      </c>
      <c r="E167" s="332" t="e">
        <f t="shared" si="89"/>
        <v>#REF!</v>
      </c>
      <c r="F167" s="332" t="e">
        <f t="shared" si="89"/>
        <v>#REF!</v>
      </c>
      <c r="G167" s="332" t="e">
        <f t="shared" si="89"/>
        <v>#REF!</v>
      </c>
      <c r="H167" s="332" t="e">
        <f t="shared" si="89"/>
        <v>#REF!</v>
      </c>
      <c r="I167" s="332" t="e">
        <f t="shared" si="89"/>
        <v>#REF!</v>
      </c>
      <c r="J167" s="317" t="e">
        <f t="shared" si="85"/>
        <v>#REF!</v>
      </c>
      <c r="K167" s="317" t="e">
        <f t="shared" si="86"/>
        <v>#REF!</v>
      </c>
    </row>
    <row r="168" spans="1:11" s="177" customFormat="1" ht="21.75" hidden="1" customHeight="1">
      <c r="A168" s="330" t="s">
        <v>19</v>
      </c>
      <c r="B168" s="331"/>
      <c r="C168" s="315" t="s">
        <v>369</v>
      </c>
      <c r="D168" s="332">
        <f t="shared" ref="D168:I168" si="90">D169+D171+D170</f>
        <v>0</v>
      </c>
      <c r="E168" s="332">
        <f t="shared" si="90"/>
        <v>0</v>
      </c>
      <c r="F168" s="332">
        <f t="shared" si="90"/>
        <v>0</v>
      </c>
      <c r="G168" s="332">
        <f t="shared" si="90"/>
        <v>0</v>
      </c>
      <c r="H168" s="332">
        <f t="shared" si="90"/>
        <v>0</v>
      </c>
      <c r="I168" s="332">
        <f t="shared" si="90"/>
        <v>0</v>
      </c>
      <c r="J168" s="317">
        <f t="shared" si="85"/>
        <v>0</v>
      </c>
      <c r="K168" s="317">
        <f t="shared" si="86"/>
        <v>0</v>
      </c>
    </row>
    <row r="169" spans="1:11" ht="16.5" hidden="1" customHeight="1">
      <c r="A169" s="326" t="s">
        <v>20</v>
      </c>
      <c r="B169" s="327"/>
      <c r="C169" s="323" t="s">
        <v>311</v>
      </c>
      <c r="D169" s="329"/>
      <c r="E169" s="329">
        <f>D169</f>
        <v>0</v>
      </c>
      <c r="F169" s="329"/>
      <c r="G169" s="329"/>
      <c r="H169" s="329"/>
      <c r="I169" s="325">
        <f>F169+G169+H169</f>
        <v>0</v>
      </c>
      <c r="J169" s="325">
        <f t="shared" si="85"/>
        <v>0</v>
      </c>
      <c r="K169" s="325">
        <f t="shared" si="86"/>
        <v>0</v>
      </c>
    </row>
    <row r="170" spans="1:11" ht="16.5" hidden="1" customHeight="1">
      <c r="A170" s="282" t="s">
        <v>21</v>
      </c>
      <c r="B170" s="286"/>
      <c r="C170" s="251" t="s">
        <v>312</v>
      </c>
      <c r="D170" s="287"/>
      <c r="E170" s="287"/>
      <c r="F170" s="287"/>
      <c r="G170" s="287"/>
      <c r="H170" s="287"/>
      <c r="I170" s="256">
        <f>F170+G170+H170</f>
        <v>0</v>
      </c>
      <c r="J170" s="256">
        <f t="shared" si="85"/>
        <v>0</v>
      </c>
      <c r="K170" s="256">
        <f t="shared" si="86"/>
        <v>0</v>
      </c>
    </row>
    <row r="171" spans="1:11" ht="17.25" hidden="1" customHeight="1">
      <c r="A171" s="326" t="s">
        <v>190</v>
      </c>
      <c r="B171" s="327"/>
      <c r="C171" s="323" t="s">
        <v>313</v>
      </c>
      <c r="D171" s="329"/>
      <c r="E171" s="329">
        <f>D171</f>
        <v>0</v>
      </c>
      <c r="F171" s="329"/>
      <c r="G171" s="329"/>
      <c r="H171" s="329"/>
      <c r="I171" s="325">
        <f>F171+G171+H171</f>
        <v>0</v>
      </c>
      <c r="J171" s="325">
        <f t="shared" si="85"/>
        <v>0</v>
      </c>
      <c r="K171" s="325">
        <f t="shared" si="86"/>
        <v>0</v>
      </c>
    </row>
    <row r="172" spans="1:11" s="177" customFormat="1" ht="15.75" hidden="1" customHeight="1">
      <c r="A172" s="330" t="s">
        <v>23</v>
      </c>
      <c r="B172" s="331"/>
      <c r="C172" s="315" t="s">
        <v>206</v>
      </c>
      <c r="D172" s="332" t="e">
        <f>D173+D174+D175+#REF!+D176+D178+D182+D184+D177</f>
        <v>#REF!</v>
      </c>
      <c r="E172" s="332" t="e">
        <f>E173+E174+E175+#REF!+E176</f>
        <v>#REF!</v>
      </c>
      <c r="F172" s="332" t="e">
        <f>F173+F174+F175+#REF!+F176</f>
        <v>#REF!</v>
      </c>
      <c r="G172" s="332" t="e">
        <f>G173+G174+G175+#REF!+G176</f>
        <v>#REF!</v>
      </c>
      <c r="H172" s="332" t="e">
        <f>H173+H174+H175+#REF!+H176</f>
        <v>#REF!</v>
      </c>
      <c r="I172" s="332" t="e">
        <f>I173+I174+I175+#REF!+I176</f>
        <v>#REF!</v>
      </c>
      <c r="J172" s="317" t="e">
        <f t="shared" si="85"/>
        <v>#REF!</v>
      </c>
      <c r="K172" s="317" t="e">
        <f t="shared" si="86"/>
        <v>#REF!</v>
      </c>
    </row>
    <row r="173" spans="1:11" ht="18" hidden="1" customHeight="1">
      <c r="A173" s="291" t="s">
        <v>25</v>
      </c>
      <c r="B173" s="286"/>
      <c r="C173" s="251" t="s">
        <v>471</v>
      </c>
      <c r="D173" s="287"/>
      <c r="E173" s="287"/>
      <c r="F173" s="287"/>
      <c r="G173" s="287"/>
      <c r="H173" s="287"/>
      <c r="I173" s="256">
        <f t="shared" ref="I173:I178" si="91">F173+G173+H173</f>
        <v>0</v>
      </c>
      <c r="J173" s="256">
        <f t="shared" si="85"/>
        <v>0</v>
      </c>
      <c r="K173" s="256">
        <f t="shared" si="86"/>
        <v>0</v>
      </c>
    </row>
    <row r="174" spans="1:11" ht="13.5" customHeight="1">
      <c r="A174" s="326" t="s">
        <v>270</v>
      </c>
      <c r="B174" s="327"/>
      <c r="C174" s="323" t="s">
        <v>542</v>
      </c>
      <c r="D174" s="329">
        <v>224700</v>
      </c>
      <c r="E174" s="329">
        <f>D174</f>
        <v>224700</v>
      </c>
      <c r="F174" s="451">
        <v>161033</v>
      </c>
      <c r="G174" s="451"/>
      <c r="H174" s="451"/>
      <c r="I174" s="452">
        <f t="shared" si="91"/>
        <v>161033</v>
      </c>
      <c r="J174" s="452">
        <f t="shared" si="85"/>
        <v>63667</v>
      </c>
      <c r="K174" s="452">
        <f t="shared" si="86"/>
        <v>63667</v>
      </c>
    </row>
    <row r="175" spans="1:11" ht="20.25" hidden="1" customHeight="1">
      <c r="A175" s="291" t="s">
        <v>38</v>
      </c>
      <c r="B175" s="286"/>
      <c r="C175" s="251" t="s">
        <v>43</v>
      </c>
      <c r="D175" s="287"/>
      <c r="E175" s="287"/>
      <c r="F175" s="287"/>
      <c r="G175" s="287"/>
      <c r="H175" s="287"/>
      <c r="I175" s="256">
        <f t="shared" si="91"/>
        <v>0</v>
      </c>
      <c r="J175" s="256">
        <f t="shared" si="85"/>
        <v>0</v>
      </c>
      <c r="K175" s="256">
        <f t="shared" si="86"/>
        <v>0</v>
      </c>
    </row>
    <row r="176" spans="1:11" ht="21" hidden="1" customHeight="1">
      <c r="A176" s="291" t="s">
        <v>28</v>
      </c>
      <c r="B176" s="286"/>
      <c r="C176" s="251" t="s">
        <v>472</v>
      </c>
      <c r="D176" s="287"/>
      <c r="E176" s="450">
        <f>D176</f>
        <v>0</v>
      </c>
      <c r="F176" s="287"/>
      <c r="G176" s="287"/>
      <c r="H176" s="287"/>
      <c r="I176" s="256">
        <f t="shared" si="91"/>
        <v>0</v>
      </c>
      <c r="J176" s="256">
        <f>D176-F176</f>
        <v>0</v>
      </c>
      <c r="K176" s="256">
        <f>E176-F176</f>
        <v>0</v>
      </c>
    </row>
    <row r="177" spans="1:11" ht="21" customHeight="1">
      <c r="A177" s="461" t="s">
        <v>27</v>
      </c>
      <c r="B177" s="462"/>
      <c r="C177" s="463" t="s">
        <v>548</v>
      </c>
      <c r="D177" s="329">
        <v>55900</v>
      </c>
      <c r="E177" s="329">
        <f>D177</f>
        <v>55900</v>
      </c>
      <c r="F177" s="459">
        <v>55900</v>
      </c>
      <c r="G177" s="329"/>
      <c r="H177" s="329"/>
      <c r="I177" s="460">
        <f>F177+G177+H177</f>
        <v>55900</v>
      </c>
      <c r="J177" s="454">
        <f>D177-F177</f>
        <v>0</v>
      </c>
      <c r="K177" s="325">
        <f>E177-F177</f>
        <v>0</v>
      </c>
    </row>
    <row r="178" spans="1:11" s="177" customFormat="1" hidden="1">
      <c r="A178" s="444" t="s">
        <v>35</v>
      </c>
      <c r="B178" s="445"/>
      <c r="C178" s="446" t="s">
        <v>493</v>
      </c>
      <c r="D178" s="447"/>
      <c r="E178" s="447">
        <f>D178</f>
        <v>0</v>
      </c>
      <c r="F178" s="447"/>
      <c r="G178" s="447"/>
      <c r="H178" s="447"/>
      <c r="I178" s="448">
        <f t="shared" si="91"/>
        <v>0</v>
      </c>
      <c r="J178" s="449">
        <f>D178-F178</f>
        <v>0</v>
      </c>
      <c r="K178" s="449">
        <f>E178-F178</f>
        <v>0</v>
      </c>
    </row>
    <row r="179" spans="1:11" s="177" customFormat="1" ht="18.75" hidden="1" customHeight="1">
      <c r="A179" s="330" t="s">
        <v>30</v>
      </c>
      <c r="B179" s="331"/>
      <c r="C179" s="315" t="s">
        <v>473</v>
      </c>
      <c r="D179" s="332">
        <f t="shared" ref="D179:K179" si="92">D182+D180</f>
        <v>214800</v>
      </c>
      <c r="E179" s="332">
        <f t="shared" si="92"/>
        <v>214800</v>
      </c>
      <c r="F179" s="332">
        <f t="shared" si="92"/>
        <v>214800</v>
      </c>
      <c r="G179" s="332">
        <f t="shared" si="92"/>
        <v>0</v>
      </c>
      <c r="H179" s="332">
        <f t="shared" si="92"/>
        <v>0</v>
      </c>
      <c r="I179" s="332">
        <f t="shared" si="92"/>
        <v>214800</v>
      </c>
      <c r="J179" s="346">
        <f t="shared" si="92"/>
        <v>0</v>
      </c>
      <c r="K179" s="346">
        <f t="shared" si="92"/>
        <v>0</v>
      </c>
    </row>
    <row r="180" spans="1:11" s="167" customFormat="1" ht="19.5" hidden="1" customHeight="1">
      <c r="A180" s="291" t="s">
        <v>31</v>
      </c>
      <c r="B180" s="295"/>
      <c r="C180" s="251" t="s">
        <v>542</v>
      </c>
      <c r="D180" s="418">
        <v>0</v>
      </c>
      <c r="E180" s="329">
        <f>D180</f>
        <v>0</v>
      </c>
      <c r="F180" s="418">
        <v>0</v>
      </c>
      <c r="G180" s="287"/>
      <c r="H180" s="287"/>
      <c r="I180" s="256">
        <f>F180+G180+H180</f>
        <v>0</v>
      </c>
      <c r="J180" s="256">
        <f t="shared" ref="J180:J192" si="93">D180-F180</f>
        <v>0</v>
      </c>
      <c r="K180" s="256">
        <f t="shared" ref="K180:K192" si="94">E180-F180</f>
        <v>0</v>
      </c>
    </row>
    <row r="181" spans="1:11" ht="20.25" customHeight="1">
      <c r="A181" s="326" t="s">
        <v>32</v>
      </c>
      <c r="B181" s="327"/>
      <c r="C181" s="323" t="s">
        <v>542</v>
      </c>
      <c r="D181" s="329">
        <v>8631</v>
      </c>
      <c r="E181" s="329">
        <f>D181</f>
        <v>8631</v>
      </c>
      <c r="F181" s="329">
        <v>3880</v>
      </c>
      <c r="G181" s="329"/>
      <c r="H181" s="329"/>
      <c r="I181" s="325">
        <f>F181+G181+H181</f>
        <v>3880</v>
      </c>
      <c r="J181" s="325">
        <f t="shared" ref="J181" si="95">D181-F181</f>
        <v>4751</v>
      </c>
      <c r="K181" s="325">
        <f t="shared" ref="K181" si="96">E181-F181</f>
        <v>4751</v>
      </c>
    </row>
    <row r="182" spans="1:11" ht="20.25" customHeight="1">
      <c r="A182" s="326" t="s">
        <v>553</v>
      </c>
      <c r="B182" s="327"/>
      <c r="C182" s="323" t="s">
        <v>569</v>
      </c>
      <c r="D182" s="329">
        <v>214800</v>
      </c>
      <c r="E182" s="329">
        <f>D182</f>
        <v>214800</v>
      </c>
      <c r="F182" s="329">
        <v>214800</v>
      </c>
      <c r="G182" s="329"/>
      <c r="H182" s="329"/>
      <c r="I182" s="325">
        <f>F182+G182+H182</f>
        <v>214800</v>
      </c>
      <c r="J182" s="325">
        <f t="shared" si="93"/>
        <v>0</v>
      </c>
      <c r="K182" s="325">
        <f t="shared" si="94"/>
        <v>0</v>
      </c>
    </row>
    <row r="183" spans="1:11" s="177" customFormat="1" ht="21" hidden="1" customHeight="1">
      <c r="A183" s="296" t="s">
        <v>512</v>
      </c>
      <c r="B183" s="297"/>
      <c r="C183" s="172" t="s">
        <v>513</v>
      </c>
      <c r="D183" s="294">
        <f t="shared" ref="D183:I183" si="97">D184</f>
        <v>0</v>
      </c>
      <c r="E183" s="294">
        <f t="shared" si="97"/>
        <v>0</v>
      </c>
      <c r="F183" s="294">
        <f t="shared" si="97"/>
        <v>0</v>
      </c>
      <c r="G183" s="294">
        <f t="shared" si="97"/>
        <v>0</v>
      </c>
      <c r="H183" s="294">
        <f t="shared" si="97"/>
        <v>0</v>
      </c>
      <c r="I183" s="294">
        <f t="shared" si="97"/>
        <v>0</v>
      </c>
      <c r="J183" s="185">
        <f t="shared" si="93"/>
        <v>0</v>
      </c>
      <c r="K183" s="185">
        <f t="shared" si="94"/>
        <v>0</v>
      </c>
    </row>
    <row r="184" spans="1:11" ht="23.25" hidden="1" customHeight="1">
      <c r="A184" s="135" t="s">
        <v>27</v>
      </c>
      <c r="B184" s="229"/>
      <c r="C184" s="113" t="s">
        <v>514</v>
      </c>
      <c r="D184" s="136">
        <v>0</v>
      </c>
      <c r="E184" s="329">
        <f>D184</f>
        <v>0</v>
      </c>
      <c r="F184" s="136">
        <v>0</v>
      </c>
      <c r="G184" s="136"/>
      <c r="H184" s="136"/>
      <c r="I184" s="131">
        <f>F184+G184+H184</f>
        <v>0</v>
      </c>
      <c r="J184" s="132">
        <f t="shared" si="93"/>
        <v>0</v>
      </c>
      <c r="K184" s="132">
        <f t="shared" si="94"/>
        <v>0</v>
      </c>
    </row>
    <row r="185" spans="1:11" s="197" customFormat="1" ht="24" hidden="1" customHeight="1">
      <c r="A185" s="342" t="s">
        <v>193</v>
      </c>
      <c r="B185" s="343" t="s">
        <v>351</v>
      </c>
      <c r="C185" s="344" t="s">
        <v>197</v>
      </c>
      <c r="D185" s="345">
        <f t="shared" ref="D185:I185" si="98">D186+D191</f>
        <v>0</v>
      </c>
      <c r="E185" s="345">
        <f t="shared" si="98"/>
        <v>0</v>
      </c>
      <c r="F185" s="345">
        <f t="shared" si="98"/>
        <v>0</v>
      </c>
      <c r="G185" s="345">
        <f t="shared" si="98"/>
        <v>0</v>
      </c>
      <c r="H185" s="345">
        <f t="shared" si="98"/>
        <v>0</v>
      </c>
      <c r="I185" s="345">
        <f t="shared" si="98"/>
        <v>0</v>
      </c>
      <c r="J185" s="305">
        <f t="shared" si="93"/>
        <v>0</v>
      </c>
      <c r="K185" s="305">
        <f t="shared" si="94"/>
        <v>0</v>
      </c>
    </row>
    <row r="186" spans="1:11" s="133" customFormat="1" ht="22.5" hidden="1" customHeight="1">
      <c r="A186" s="298" t="s">
        <v>192</v>
      </c>
      <c r="B186" s="295"/>
      <c r="C186" s="270" t="s">
        <v>205</v>
      </c>
      <c r="D186" s="299">
        <f t="shared" ref="D186:I186" si="99">D187</f>
        <v>0</v>
      </c>
      <c r="E186" s="299">
        <f t="shared" si="99"/>
        <v>0</v>
      </c>
      <c r="F186" s="299">
        <f t="shared" si="99"/>
        <v>0</v>
      </c>
      <c r="G186" s="299">
        <f t="shared" si="99"/>
        <v>0</v>
      </c>
      <c r="H186" s="299">
        <f t="shared" si="99"/>
        <v>0</v>
      </c>
      <c r="I186" s="299">
        <f t="shared" si="99"/>
        <v>0</v>
      </c>
      <c r="J186" s="256">
        <f t="shared" si="93"/>
        <v>0</v>
      </c>
      <c r="K186" s="256">
        <f t="shared" si="94"/>
        <v>0</v>
      </c>
    </row>
    <row r="187" spans="1:11" s="177" customFormat="1" ht="21" hidden="1" customHeight="1">
      <c r="A187" s="330" t="s">
        <v>23</v>
      </c>
      <c r="B187" s="331"/>
      <c r="C187" s="315" t="s">
        <v>204</v>
      </c>
      <c r="D187" s="332">
        <f t="shared" ref="D187:I187" si="100">D188+D190+D189</f>
        <v>0</v>
      </c>
      <c r="E187" s="332">
        <f t="shared" si="100"/>
        <v>0</v>
      </c>
      <c r="F187" s="332">
        <f t="shared" si="100"/>
        <v>0</v>
      </c>
      <c r="G187" s="332">
        <f t="shared" si="100"/>
        <v>0</v>
      </c>
      <c r="H187" s="332">
        <f t="shared" si="100"/>
        <v>0</v>
      </c>
      <c r="I187" s="332">
        <f t="shared" si="100"/>
        <v>0</v>
      </c>
      <c r="J187" s="317">
        <f t="shared" si="93"/>
        <v>0</v>
      </c>
      <c r="K187" s="317">
        <f t="shared" si="94"/>
        <v>0</v>
      </c>
    </row>
    <row r="188" spans="1:11" ht="21" hidden="1" customHeight="1">
      <c r="A188" s="291" t="s">
        <v>25</v>
      </c>
      <c r="B188" s="286"/>
      <c r="C188" s="251" t="s">
        <v>196</v>
      </c>
      <c r="D188" s="287"/>
      <c r="E188" s="287"/>
      <c r="F188" s="287"/>
      <c r="G188" s="287"/>
      <c r="H188" s="287"/>
      <c r="I188" s="256">
        <f>F188+G188+H188</f>
        <v>0</v>
      </c>
      <c r="J188" s="256">
        <f t="shared" si="93"/>
        <v>0</v>
      </c>
      <c r="K188" s="256">
        <f t="shared" si="94"/>
        <v>0</v>
      </c>
    </row>
    <row r="189" spans="1:11" ht="21" hidden="1" customHeight="1">
      <c r="A189" s="326" t="s">
        <v>27</v>
      </c>
      <c r="B189" s="327"/>
      <c r="C189" s="323" t="s">
        <v>253</v>
      </c>
      <c r="D189" s="329"/>
      <c r="E189" s="329">
        <f>D189</f>
        <v>0</v>
      </c>
      <c r="F189" s="329"/>
      <c r="G189" s="329"/>
      <c r="H189" s="329"/>
      <c r="I189" s="325">
        <f>F189+G189+H189</f>
        <v>0</v>
      </c>
      <c r="J189" s="325">
        <f t="shared" si="93"/>
        <v>0</v>
      </c>
      <c r="K189" s="325">
        <f t="shared" si="94"/>
        <v>0</v>
      </c>
    </row>
    <row r="190" spans="1:11" ht="23.25" hidden="1" customHeight="1">
      <c r="A190" s="288" t="s">
        <v>28</v>
      </c>
      <c r="B190" s="289"/>
      <c r="C190" s="113" t="s">
        <v>302</v>
      </c>
      <c r="D190" s="290"/>
      <c r="E190" s="290"/>
      <c r="F190" s="290"/>
      <c r="G190" s="290"/>
      <c r="H190" s="290"/>
      <c r="I190" s="131">
        <f>F190+G190+H190</f>
        <v>0</v>
      </c>
      <c r="J190" s="131">
        <f t="shared" si="93"/>
        <v>0</v>
      </c>
      <c r="K190" s="131">
        <f t="shared" si="94"/>
        <v>0</v>
      </c>
    </row>
    <row r="191" spans="1:11" s="167" customFormat="1" ht="28.5" hidden="1" customHeight="1">
      <c r="A191" s="164" t="s">
        <v>30</v>
      </c>
      <c r="B191" s="230"/>
      <c r="C191" s="165" t="s">
        <v>194</v>
      </c>
      <c r="D191" s="166">
        <f t="shared" ref="D191:I191" si="101">D192</f>
        <v>0</v>
      </c>
      <c r="E191" s="166">
        <f t="shared" si="101"/>
        <v>0</v>
      </c>
      <c r="F191" s="166">
        <f t="shared" si="101"/>
        <v>0</v>
      </c>
      <c r="G191" s="166">
        <f t="shared" si="101"/>
        <v>0</v>
      </c>
      <c r="H191" s="166">
        <f t="shared" si="101"/>
        <v>0</v>
      </c>
      <c r="I191" s="166">
        <f t="shared" si="101"/>
        <v>0</v>
      </c>
      <c r="J191" s="162">
        <f t="shared" si="93"/>
        <v>0</v>
      </c>
      <c r="K191" s="162">
        <f t="shared" si="94"/>
        <v>0</v>
      </c>
    </row>
    <row r="192" spans="1:11" ht="26.25" hidden="1" customHeight="1">
      <c r="A192" s="257" t="s">
        <v>32</v>
      </c>
      <c r="B192" s="264"/>
      <c r="C192" s="251" t="s">
        <v>195</v>
      </c>
      <c r="D192" s="138"/>
      <c r="E192" s="138"/>
      <c r="F192" s="138"/>
      <c r="G192" s="138"/>
      <c r="H192" s="138"/>
      <c r="I192" s="256">
        <f>F192+G192+H192</f>
        <v>0</v>
      </c>
      <c r="J192" s="255">
        <f t="shared" si="93"/>
        <v>0</v>
      </c>
      <c r="K192" s="255">
        <f t="shared" si="94"/>
        <v>0</v>
      </c>
    </row>
    <row r="193" spans="1:11" s="197" customFormat="1" ht="18.75" hidden="1" customHeight="1">
      <c r="A193" s="342" t="s">
        <v>277</v>
      </c>
      <c r="B193" s="343" t="s">
        <v>351</v>
      </c>
      <c r="C193" s="347" t="s">
        <v>409</v>
      </c>
      <c r="D193" s="345">
        <f t="shared" ref="D193:K193" si="102">D195+D194</f>
        <v>0</v>
      </c>
      <c r="E193" s="345">
        <f t="shared" si="102"/>
        <v>0</v>
      </c>
      <c r="F193" s="345">
        <f t="shared" si="102"/>
        <v>0</v>
      </c>
      <c r="G193" s="345">
        <f t="shared" si="102"/>
        <v>0</v>
      </c>
      <c r="H193" s="345">
        <f t="shared" si="102"/>
        <v>0</v>
      </c>
      <c r="I193" s="345">
        <f t="shared" si="102"/>
        <v>0</v>
      </c>
      <c r="J193" s="348">
        <f t="shared" si="102"/>
        <v>0</v>
      </c>
      <c r="K193" s="348">
        <f t="shared" si="102"/>
        <v>0</v>
      </c>
    </row>
    <row r="194" spans="1:11" ht="15.75" hidden="1" customHeight="1">
      <c r="A194" s="326" t="s">
        <v>27</v>
      </c>
      <c r="B194" s="327"/>
      <c r="C194" s="323" t="s">
        <v>278</v>
      </c>
      <c r="D194" s="329"/>
      <c r="E194" s="329">
        <f>D194</f>
        <v>0</v>
      </c>
      <c r="F194" s="329"/>
      <c r="G194" s="329"/>
      <c r="H194" s="329"/>
      <c r="I194" s="325">
        <f>F194+G194+H194</f>
        <v>0</v>
      </c>
      <c r="J194" s="325">
        <f>D194-F194</f>
        <v>0</v>
      </c>
      <c r="K194" s="325">
        <f>E194-F194</f>
        <v>0</v>
      </c>
    </row>
    <row r="195" spans="1:11" ht="22.5" hidden="1" customHeight="1">
      <c r="A195" s="326" t="s">
        <v>32</v>
      </c>
      <c r="B195" s="327"/>
      <c r="C195" s="323" t="s">
        <v>279</v>
      </c>
      <c r="D195" s="329"/>
      <c r="E195" s="329">
        <f>D195</f>
        <v>0</v>
      </c>
      <c r="F195" s="329"/>
      <c r="G195" s="329"/>
      <c r="H195" s="329"/>
      <c r="I195" s="325">
        <f>F195+G195+H195</f>
        <v>0</v>
      </c>
      <c r="J195" s="325">
        <f>D195-F195</f>
        <v>0</v>
      </c>
      <c r="K195" s="325">
        <f>E195-F195</f>
        <v>0</v>
      </c>
    </row>
    <row r="196" spans="1:11" s="197" customFormat="1" ht="21.75" hidden="1" customHeight="1">
      <c r="A196" s="342" t="s">
        <v>257</v>
      </c>
      <c r="B196" s="343" t="s">
        <v>351</v>
      </c>
      <c r="C196" s="347" t="s">
        <v>408</v>
      </c>
      <c r="D196" s="345">
        <f t="shared" ref="D196:I196" si="103">D202+D198+D199+D197+D200+D201</f>
        <v>0</v>
      </c>
      <c r="E196" s="345">
        <f t="shared" si="103"/>
        <v>0</v>
      </c>
      <c r="F196" s="345">
        <f t="shared" si="103"/>
        <v>0</v>
      </c>
      <c r="G196" s="345">
        <f t="shared" si="103"/>
        <v>0</v>
      </c>
      <c r="H196" s="345">
        <f t="shared" si="103"/>
        <v>0</v>
      </c>
      <c r="I196" s="345">
        <f t="shared" si="103"/>
        <v>0</v>
      </c>
      <c r="J196" s="348">
        <f>J198+J197</f>
        <v>0</v>
      </c>
      <c r="K196" s="348">
        <f>K198+K197</f>
        <v>0</v>
      </c>
    </row>
    <row r="197" spans="1:11" ht="27" hidden="1" customHeight="1">
      <c r="A197" s="326" t="s">
        <v>27</v>
      </c>
      <c r="B197" s="327"/>
      <c r="C197" s="323" t="s">
        <v>319</v>
      </c>
      <c r="D197" s="329"/>
      <c r="E197" s="329">
        <f>D197</f>
        <v>0</v>
      </c>
      <c r="F197" s="329"/>
      <c r="G197" s="329"/>
      <c r="H197" s="329"/>
      <c r="I197" s="325">
        <f t="shared" ref="I197:I202" si="104">F197+G197+H197</f>
        <v>0</v>
      </c>
      <c r="J197" s="325">
        <f t="shared" ref="J197:J202" si="105">D197-F197</f>
        <v>0</v>
      </c>
      <c r="K197" s="325">
        <f t="shared" ref="K197:K202" si="106">E197-F197</f>
        <v>0</v>
      </c>
    </row>
    <row r="198" spans="1:11" ht="19.5" hidden="1" customHeight="1">
      <c r="A198" s="288" t="s">
        <v>20</v>
      </c>
      <c r="B198" s="289"/>
      <c r="C198" s="113" t="s">
        <v>280</v>
      </c>
      <c r="D198" s="290"/>
      <c r="E198" s="290"/>
      <c r="F198" s="290"/>
      <c r="G198" s="290"/>
      <c r="H198" s="290"/>
      <c r="I198" s="131">
        <f t="shared" si="104"/>
        <v>0</v>
      </c>
      <c r="J198" s="131">
        <f t="shared" si="105"/>
        <v>0</v>
      </c>
      <c r="K198" s="131">
        <f t="shared" si="106"/>
        <v>0</v>
      </c>
    </row>
    <row r="199" spans="1:11" ht="21" hidden="1" customHeight="1">
      <c r="A199" s="257" t="s">
        <v>190</v>
      </c>
      <c r="B199" s="264"/>
      <c r="C199" s="251" t="s">
        <v>281</v>
      </c>
      <c r="D199" s="138"/>
      <c r="E199" s="138"/>
      <c r="F199" s="138"/>
      <c r="G199" s="138"/>
      <c r="H199" s="138"/>
      <c r="I199" s="256">
        <f t="shared" si="104"/>
        <v>0</v>
      </c>
      <c r="J199" s="255">
        <f t="shared" si="105"/>
        <v>0</v>
      </c>
      <c r="K199" s="255">
        <f t="shared" si="106"/>
        <v>0</v>
      </c>
    </row>
    <row r="200" spans="1:11" ht="21.75" hidden="1" customHeight="1">
      <c r="A200" s="326" t="s">
        <v>27</v>
      </c>
      <c r="B200" s="327"/>
      <c r="C200" s="323" t="s">
        <v>291</v>
      </c>
      <c r="D200" s="329"/>
      <c r="E200" s="329">
        <f>D200</f>
        <v>0</v>
      </c>
      <c r="F200" s="329"/>
      <c r="G200" s="329"/>
      <c r="H200" s="329"/>
      <c r="I200" s="325">
        <f t="shared" si="104"/>
        <v>0</v>
      </c>
      <c r="J200" s="325">
        <f t="shared" si="105"/>
        <v>0</v>
      </c>
      <c r="K200" s="325">
        <f t="shared" si="106"/>
        <v>0</v>
      </c>
    </row>
    <row r="201" spans="1:11" ht="27" hidden="1" customHeight="1">
      <c r="A201" s="291" t="s">
        <v>28</v>
      </c>
      <c r="B201" s="286"/>
      <c r="C201" s="251" t="s">
        <v>410</v>
      </c>
      <c r="D201" s="287"/>
      <c r="E201" s="329">
        <f>D201</f>
        <v>0</v>
      </c>
      <c r="F201" s="287"/>
      <c r="G201" s="287"/>
      <c r="H201" s="287"/>
      <c r="I201" s="256">
        <f t="shared" si="104"/>
        <v>0</v>
      </c>
      <c r="J201" s="256">
        <f t="shared" si="105"/>
        <v>0</v>
      </c>
      <c r="K201" s="256">
        <f t="shared" si="106"/>
        <v>0</v>
      </c>
    </row>
    <row r="202" spans="1:11" ht="20.25" hidden="1" customHeight="1">
      <c r="A202" s="326" t="s">
        <v>292</v>
      </c>
      <c r="B202" s="327"/>
      <c r="C202" s="323" t="s">
        <v>293</v>
      </c>
      <c r="D202" s="329"/>
      <c r="E202" s="329">
        <f>D202</f>
        <v>0</v>
      </c>
      <c r="F202" s="329"/>
      <c r="G202" s="329"/>
      <c r="H202" s="329"/>
      <c r="I202" s="325">
        <f t="shared" si="104"/>
        <v>0</v>
      </c>
      <c r="J202" s="325">
        <f t="shared" si="105"/>
        <v>0</v>
      </c>
      <c r="K202" s="325">
        <f t="shared" si="106"/>
        <v>0</v>
      </c>
    </row>
    <row r="203" spans="1:11" s="197" customFormat="1" ht="21" hidden="1" customHeight="1">
      <c r="A203" s="342" t="s">
        <v>320</v>
      </c>
      <c r="B203" s="343" t="s">
        <v>351</v>
      </c>
      <c r="C203" s="347" t="s">
        <v>411</v>
      </c>
      <c r="D203" s="345">
        <f t="shared" ref="D203:I203" si="107">D204</f>
        <v>0</v>
      </c>
      <c r="E203" s="345">
        <f t="shared" si="107"/>
        <v>0</v>
      </c>
      <c r="F203" s="345">
        <f t="shared" si="107"/>
        <v>0</v>
      </c>
      <c r="G203" s="345">
        <f t="shared" si="107"/>
        <v>0</v>
      </c>
      <c r="H203" s="345">
        <f t="shared" si="107"/>
        <v>0</v>
      </c>
      <c r="I203" s="345">
        <f t="shared" si="107"/>
        <v>0</v>
      </c>
      <c r="J203" s="348">
        <f>J206+J204</f>
        <v>0</v>
      </c>
      <c r="K203" s="348">
        <f>K206+K204</f>
        <v>0</v>
      </c>
    </row>
    <row r="204" spans="1:11" s="167" customFormat="1" ht="27" hidden="1" customHeight="1">
      <c r="A204" s="326" t="s">
        <v>27</v>
      </c>
      <c r="B204" s="349"/>
      <c r="C204" s="323" t="s">
        <v>427</v>
      </c>
      <c r="D204" s="350"/>
      <c r="E204" s="350">
        <f>D204</f>
        <v>0</v>
      </c>
      <c r="F204" s="350"/>
      <c r="G204" s="329"/>
      <c r="H204" s="329"/>
      <c r="I204" s="325">
        <f>F204+G204+H204</f>
        <v>0</v>
      </c>
      <c r="J204" s="325">
        <f t="shared" ref="J204:J224" si="108">D204-F204</f>
        <v>0</v>
      </c>
      <c r="K204" s="325">
        <f t="shared" ref="K204:K224" si="109">E204-F204</f>
        <v>0</v>
      </c>
    </row>
    <row r="205" spans="1:11" s="177" customFormat="1" ht="25.5" hidden="1" customHeight="1">
      <c r="A205" s="342" t="s">
        <v>23</v>
      </c>
      <c r="B205" s="343" t="s">
        <v>351</v>
      </c>
      <c r="C205" s="347" t="s">
        <v>349</v>
      </c>
      <c r="D205" s="345">
        <f t="shared" ref="D205:I205" si="110">D206+D208+D207</f>
        <v>0</v>
      </c>
      <c r="E205" s="345">
        <f t="shared" si="110"/>
        <v>0</v>
      </c>
      <c r="F205" s="345">
        <f t="shared" si="110"/>
        <v>0</v>
      </c>
      <c r="G205" s="345">
        <f t="shared" si="110"/>
        <v>0</v>
      </c>
      <c r="H205" s="345">
        <f t="shared" si="110"/>
        <v>0</v>
      </c>
      <c r="I205" s="345">
        <f t="shared" si="110"/>
        <v>0</v>
      </c>
      <c r="J205" s="305">
        <f t="shared" si="108"/>
        <v>0</v>
      </c>
      <c r="K205" s="305">
        <f t="shared" si="109"/>
        <v>0</v>
      </c>
    </row>
    <row r="206" spans="1:11" ht="24" hidden="1" customHeight="1">
      <c r="A206" s="326" t="s">
        <v>27</v>
      </c>
      <c r="B206" s="327"/>
      <c r="C206" s="323" t="s">
        <v>360</v>
      </c>
      <c r="D206" s="329"/>
      <c r="E206" s="329"/>
      <c r="F206" s="329"/>
      <c r="G206" s="329"/>
      <c r="H206" s="329"/>
      <c r="I206" s="325">
        <f>F206+G206+H206</f>
        <v>0</v>
      </c>
      <c r="J206" s="325">
        <f t="shared" si="108"/>
        <v>0</v>
      </c>
      <c r="K206" s="325">
        <f t="shared" si="109"/>
        <v>0</v>
      </c>
    </row>
    <row r="207" spans="1:11" ht="24" hidden="1" customHeight="1">
      <c r="A207" s="326" t="s">
        <v>27</v>
      </c>
      <c r="B207" s="327"/>
      <c r="C207" s="323" t="s">
        <v>413</v>
      </c>
      <c r="D207" s="329"/>
      <c r="E207" s="329">
        <f>D207</f>
        <v>0</v>
      </c>
      <c r="F207" s="329"/>
      <c r="G207" s="329"/>
      <c r="H207" s="329"/>
      <c r="I207" s="325">
        <f>F207+G207+H207</f>
        <v>0</v>
      </c>
      <c r="J207" s="325">
        <f t="shared" si="108"/>
        <v>0</v>
      </c>
      <c r="K207" s="325">
        <f t="shared" si="109"/>
        <v>0</v>
      </c>
    </row>
    <row r="208" spans="1:11" ht="30" hidden="1" customHeight="1">
      <c r="A208" s="288" t="s">
        <v>28</v>
      </c>
      <c r="B208" s="289"/>
      <c r="C208" s="113" t="s">
        <v>412</v>
      </c>
      <c r="D208" s="290"/>
      <c r="E208" s="329">
        <f>D208</f>
        <v>0</v>
      </c>
      <c r="F208" s="290"/>
      <c r="G208" s="290"/>
      <c r="H208" s="290"/>
      <c r="I208" s="131">
        <f>F208+G208+H208</f>
        <v>0</v>
      </c>
      <c r="J208" s="131">
        <f t="shared" si="108"/>
        <v>0</v>
      </c>
      <c r="K208" s="131">
        <f t="shared" si="109"/>
        <v>0</v>
      </c>
    </row>
    <row r="209" spans="1:11" s="167" customFormat="1" ht="24.75" hidden="1" customHeight="1">
      <c r="A209" s="164" t="s">
        <v>39</v>
      </c>
      <c r="B209" s="230"/>
      <c r="C209" s="171" t="s">
        <v>237</v>
      </c>
      <c r="D209" s="166">
        <f t="shared" ref="D209:I209" si="111">D234+D266+D254+D282</f>
        <v>2653700</v>
      </c>
      <c r="E209" s="166">
        <f t="shared" si="111"/>
        <v>2653700</v>
      </c>
      <c r="F209" s="166">
        <f t="shared" si="111"/>
        <v>1580836.1</v>
      </c>
      <c r="G209" s="166">
        <f t="shared" si="111"/>
        <v>0</v>
      </c>
      <c r="H209" s="166">
        <f t="shared" si="111"/>
        <v>0</v>
      </c>
      <c r="I209" s="166">
        <f t="shared" si="111"/>
        <v>1580836.1</v>
      </c>
      <c r="J209" s="162">
        <f t="shared" si="108"/>
        <v>1072863.8999999999</v>
      </c>
      <c r="K209" s="162">
        <f t="shared" si="109"/>
        <v>1072863.8999999999</v>
      </c>
    </row>
    <row r="210" spans="1:11" s="163" customFormat="1" ht="24" hidden="1" customHeight="1">
      <c r="A210" s="168" t="s">
        <v>18</v>
      </c>
      <c r="B210" s="234"/>
      <c r="C210" s="169" t="s">
        <v>237</v>
      </c>
      <c r="D210" s="170">
        <f t="shared" ref="D210:I210" si="112">D235+D267+D254+D282</f>
        <v>2653700</v>
      </c>
      <c r="E210" s="170">
        <f t="shared" si="112"/>
        <v>2653700</v>
      </c>
      <c r="F210" s="170">
        <f t="shared" si="112"/>
        <v>1580836.1</v>
      </c>
      <c r="G210" s="170">
        <f t="shared" si="112"/>
        <v>0</v>
      </c>
      <c r="H210" s="170">
        <f t="shared" si="112"/>
        <v>0</v>
      </c>
      <c r="I210" s="170">
        <f t="shared" si="112"/>
        <v>1580836.1</v>
      </c>
      <c r="J210" s="162">
        <f t="shared" si="108"/>
        <v>1072863.8999999999</v>
      </c>
      <c r="K210" s="162">
        <f t="shared" si="109"/>
        <v>1072863.8999999999</v>
      </c>
    </row>
    <row r="211" spans="1:11" s="163" customFormat="1" ht="23.25" hidden="1" customHeight="1">
      <c r="A211" s="168" t="s">
        <v>19</v>
      </c>
      <c r="B211" s="234"/>
      <c r="C211" s="169" t="s">
        <v>237</v>
      </c>
      <c r="D211" s="170">
        <f t="shared" ref="D211:I211" si="113">D212+D213+D214</f>
        <v>2653700</v>
      </c>
      <c r="E211" s="170">
        <f t="shared" si="113"/>
        <v>2653700</v>
      </c>
      <c r="F211" s="170">
        <f t="shared" si="113"/>
        <v>1580836.1</v>
      </c>
      <c r="G211" s="170">
        <f t="shared" si="113"/>
        <v>0</v>
      </c>
      <c r="H211" s="170">
        <f t="shared" si="113"/>
        <v>0</v>
      </c>
      <c r="I211" s="170">
        <f t="shared" si="113"/>
        <v>1580836.1</v>
      </c>
      <c r="J211" s="162">
        <f t="shared" si="108"/>
        <v>1072863.8999999999</v>
      </c>
      <c r="K211" s="162">
        <f t="shared" si="109"/>
        <v>1072863.8999999999</v>
      </c>
    </row>
    <row r="212" spans="1:11" s="163" customFormat="1" ht="21.75" hidden="1" customHeight="1">
      <c r="A212" s="168" t="s">
        <v>20</v>
      </c>
      <c r="B212" s="234"/>
      <c r="C212" s="169" t="s">
        <v>237</v>
      </c>
      <c r="D212" s="170">
        <f t="shared" ref="D212:I212" si="114">D237+D269+D256+D284</f>
        <v>2653700</v>
      </c>
      <c r="E212" s="170">
        <f t="shared" si="114"/>
        <v>2653700</v>
      </c>
      <c r="F212" s="170">
        <f t="shared" si="114"/>
        <v>1580836.1</v>
      </c>
      <c r="G212" s="170">
        <f t="shared" si="114"/>
        <v>0</v>
      </c>
      <c r="H212" s="170">
        <f t="shared" si="114"/>
        <v>0</v>
      </c>
      <c r="I212" s="170">
        <f t="shared" si="114"/>
        <v>1580836.1</v>
      </c>
      <c r="J212" s="162">
        <f t="shared" si="108"/>
        <v>1072863.8999999999</v>
      </c>
      <c r="K212" s="162">
        <f t="shared" si="109"/>
        <v>1072863.8999999999</v>
      </c>
    </row>
    <row r="213" spans="1:11" s="163" customFormat="1" ht="21" hidden="1" customHeight="1">
      <c r="A213" s="161" t="s">
        <v>21</v>
      </c>
      <c r="B213" s="234"/>
      <c r="C213" s="169" t="s">
        <v>237</v>
      </c>
      <c r="D213" s="170">
        <f>D238+D270</f>
        <v>0</v>
      </c>
      <c r="E213" s="170">
        <f>E238+E270</f>
        <v>0</v>
      </c>
      <c r="F213" s="170">
        <f>F238+F270</f>
        <v>0</v>
      </c>
      <c r="G213" s="170"/>
      <c r="H213" s="170"/>
      <c r="I213" s="170">
        <f>I238+I270</f>
        <v>0</v>
      </c>
      <c r="J213" s="162">
        <f t="shared" si="108"/>
        <v>0</v>
      </c>
      <c r="K213" s="162">
        <f t="shared" si="109"/>
        <v>0</v>
      </c>
    </row>
    <row r="214" spans="1:11" s="163" customFormat="1" ht="20.25" hidden="1" customHeight="1">
      <c r="A214" s="168" t="s">
        <v>228</v>
      </c>
      <c r="B214" s="234"/>
      <c r="C214" s="169" t="s">
        <v>237</v>
      </c>
      <c r="D214" s="170">
        <f t="shared" ref="D214:I214" si="115">D239+D271+D257+D285</f>
        <v>0</v>
      </c>
      <c r="E214" s="170">
        <f t="shared" si="115"/>
        <v>0</v>
      </c>
      <c r="F214" s="170">
        <f t="shared" si="115"/>
        <v>0</v>
      </c>
      <c r="G214" s="170">
        <f t="shared" si="115"/>
        <v>0</v>
      </c>
      <c r="H214" s="170">
        <f t="shared" si="115"/>
        <v>0</v>
      </c>
      <c r="I214" s="170">
        <f t="shared" si="115"/>
        <v>0</v>
      </c>
      <c r="J214" s="162">
        <f t="shared" si="108"/>
        <v>0</v>
      </c>
      <c r="K214" s="162">
        <f t="shared" si="109"/>
        <v>0</v>
      </c>
    </row>
    <row r="215" spans="1:11" s="163" customFormat="1" ht="19.5" hidden="1" customHeight="1">
      <c r="A215" s="168" t="s">
        <v>23</v>
      </c>
      <c r="B215" s="234"/>
      <c r="C215" s="169" t="s">
        <v>237</v>
      </c>
      <c r="D215" s="170">
        <f t="shared" ref="D215:F224" si="116">D240+D272</f>
        <v>0</v>
      </c>
      <c r="E215" s="170">
        <f t="shared" si="116"/>
        <v>0</v>
      </c>
      <c r="F215" s="170">
        <f t="shared" si="116"/>
        <v>0</v>
      </c>
      <c r="G215" s="170"/>
      <c r="H215" s="170"/>
      <c r="I215" s="170">
        <f t="shared" ref="I215:I224" si="117">I240+I272</f>
        <v>0</v>
      </c>
      <c r="J215" s="162">
        <f t="shared" si="108"/>
        <v>0</v>
      </c>
      <c r="K215" s="162">
        <f t="shared" si="109"/>
        <v>0</v>
      </c>
    </row>
    <row r="216" spans="1:11" s="163" customFormat="1" ht="21.75" hidden="1" customHeight="1">
      <c r="A216" s="168" t="s">
        <v>24</v>
      </c>
      <c r="B216" s="234"/>
      <c r="C216" s="169" t="s">
        <v>237</v>
      </c>
      <c r="D216" s="170">
        <f t="shared" si="116"/>
        <v>0</v>
      </c>
      <c r="E216" s="170">
        <f t="shared" si="116"/>
        <v>0</v>
      </c>
      <c r="F216" s="170">
        <f t="shared" si="116"/>
        <v>0</v>
      </c>
      <c r="G216" s="170"/>
      <c r="H216" s="170"/>
      <c r="I216" s="170">
        <f t="shared" si="117"/>
        <v>0</v>
      </c>
      <c r="J216" s="162">
        <f t="shared" si="108"/>
        <v>0</v>
      </c>
      <c r="K216" s="162">
        <f t="shared" si="109"/>
        <v>0</v>
      </c>
    </row>
    <row r="217" spans="1:11" s="163" customFormat="1" ht="24" hidden="1" customHeight="1">
      <c r="A217" s="168" t="s">
        <v>25</v>
      </c>
      <c r="B217" s="234"/>
      <c r="C217" s="169" t="s">
        <v>237</v>
      </c>
      <c r="D217" s="170">
        <f t="shared" si="116"/>
        <v>0</v>
      </c>
      <c r="E217" s="170">
        <f t="shared" si="116"/>
        <v>0</v>
      </c>
      <c r="F217" s="170">
        <f t="shared" si="116"/>
        <v>0</v>
      </c>
      <c r="G217" s="170"/>
      <c r="H217" s="170"/>
      <c r="I217" s="170">
        <f t="shared" si="117"/>
        <v>0</v>
      </c>
      <c r="J217" s="162">
        <f t="shared" si="108"/>
        <v>0</v>
      </c>
      <c r="K217" s="162">
        <f t="shared" si="109"/>
        <v>0</v>
      </c>
    </row>
    <row r="218" spans="1:11" s="163" customFormat="1" ht="18.75" hidden="1" customHeight="1">
      <c r="A218" s="168" t="s">
        <v>26</v>
      </c>
      <c r="B218" s="234"/>
      <c r="C218" s="169" t="s">
        <v>237</v>
      </c>
      <c r="D218" s="170">
        <f t="shared" si="116"/>
        <v>0</v>
      </c>
      <c r="E218" s="170">
        <f t="shared" si="116"/>
        <v>0</v>
      </c>
      <c r="F218" s="170">
        <f t="shared" si="116"/>
        <v>0</v>
      </c>
      <c r="G218" s="170"/>
      <c r="H218" s="170"/>
      <c r="I218" s="170">
        <f t="shared" si="117"/>
        <v>0</v>
      </c>
      <c r="J218" s="162">
        <f t="shared" si="108"/>
        <v>0</v>
      </c>
      <c r="K218" s="162">
        <f t="shared" si="109"/>
        <v>0</v>
      </c>
    </row>
    <row r="219" spans="1:11" s="163" customFormat="1" ht="20.25" hidden="1" customHeight="1">
      <c r="A219" s="168" t="s">
        <v>27</v>
      </c>
      <c r="B219" s="234"/>
      <c r="C219" s="169" t="s">
        <v>237</v>
      </c>
      <c r="D219" s="170">
        <f t="shared" si="116"/>
        <v>0</v>
      </c>
      <c r="E219" s="170">
        <f t="shared" si="116"/>
        <v>0</v>
      </c>
      <c r="F219" s="170">
        <f t="shared" si="116"/>
        <v>0</v>
      </c>
      <c r="G219" s="170"/>
      <c r="H219" s="170"/>
      <c r="I219" s="170">
        <f t="shared" si="117"/>
        <v>0</v>
      </c>
      <c r="J219" s="162">
        <f t="shared" si="108"/>
        <v>0</v>
      </c>
      <c r="K219" s="162">
        <f t="shared" si="109"/>
        <v>0</v>
      </c>
    </row>
    <row r="220" spans="1:11" s="163" customFormat="1" ht="20.25" hidden="1" customHeight="1">
      <c r="A220" s="168" t="s">
        <v>28</v>
      </c>
      <c r="B220" s="234"/>
      <c r="C220" s="169" t="s">
        <v>237</v>
      </c>
      <c r="D220" s="170">
        <f t="shared" si="116"/>
        <v>0</v>
      </c>
      <c r="E220" s="170">
        <f t="shared" si="116"/>
        <v>0</v>
      </c>
      <c r="F220" s="170">
        <f t="shared" si="116"/>
        <v>0</v>
      </c>
      <c r="G220" s="170"/>
      <c r="H220" s="170"/>
      <c r="I220" s="170">
        <f t="shared" si="117"/>
        <v>0</v>
      </c>
      <c r="J220" s="162">
        <f t="shared" si="108"/>
        <v>0</v>
      </c>
      <c r="K220" s="162">
        <f t="shared" si="109"/>
        <v>0</v>
      </c>
    </row>
    <row r="221" spans="1:11" s="163" customFormat="1" ht="21" hidden="1" customHeight="1">
      <c r="A221" s="168" t="s">
        <v>29</v>
      </c>
      <c r="B221" s="234"/>
      <c r="C221" s="169" t="s">
        <v>237</v>
      </c>
      <c r="D221" s="170">
        <f t="shared" si="116"/>
        <v>0</v>
      </c>
      <c r="E221" s="170">
        <f t="shared" si="116"/>
        <v>0</v>
      </c>
      <c r="F221" s="170">
        <f t="shared" si="116"/>
        <v>0</v>
      </c>
      <c r="G221" s="170"/>
      <c r="H221" s="170"/>
      <c r="I221" s="170">
        <f t="shared" si="117"/>
        <v>0</v>
      </c>
      <c r="J221" s="162">
        <f t="shared" si="108"/>
        <v>0</v>
      </c>
      <c r="K221" s="162">
        <f t="shared" si="109"/>
        <v>0</v>
      </c>
    </row>
    <row r="222" spans="1:11" s="163" customFormat="1" ht="16.5" hidden="1" customHeight="1">
      <c r="A222" s="168" t="s">
        <v>30</v>
      </c>
      <c r="B222" s="234"/>
      <c r="C222" s="169" t="s">
        <v>237</v>
      </c>
      <c r="D222" s="170">
        <f t="shared" si="116"/>
        <v>0</v>
      </c>
      <c r="E222" s="170">
        <f t="shared" si="116"/>
        <v>0</v>
      </c>
      <c r="F222" s="170">
        <f t="shared" si="116"/>
        <v>0</v>
      </c>
      <c r="G222" s="170"/>
      <c r="H222" s="170"/>
      <c r="I222" s="170">
        <f t="shared" si="117"/>
        <v>0</v>
      </c>
      <c r="J222" s="162">
        <f t="shared" si="108"/>
        <v>0</v>
      </c>
      <c r="K222" s="162">
        <f t="shared" si="109"/>
        <v>0</v>
      </c>
    </row>
    <row r="223" spans="1:11" s="163" customFormat="1" ht="24" hidden="1" customHeight="1">
      <c r="A223" s="168" t="s">
        <v>31</v>
      </c>
      <c r="B223" s="234"/>
      <c r="C223" s="169" t="s">
        <v>237</v>
      </c>
      <c r="D223" s="170">
        <f t="shared" si="116"/>
        <v>0</v>
      </c>
      <c r="E223" s="170">
        <f t="shared" si="116"/>
        <v>0</v>
      </c>
      <c r="F223" s="170">
        <f t="shared" si="116"/>
        <v>0</v>
      </c>
      <c r="G223" s="170"/>
      <c r="H223" s="170"/>
      <c r="I223" s="170">
        <f t="shared" si="117"/>
        <v>0</v>
      </c>
      <c r="J223" s="162">
        <f t="shared" si="108"/>
        <v>0</v>
      </c>
      <c r="K223" s="162">
        <f t="shared" si="109"/>
        <v>0</v>
      </c>
    </row>
    <row r="224" spans="1:11" s="163" customFormat="1" ht="13.5" hidden="1" customHeight="1">
      <c r="A224" s="168" t="s">
        <v>32</v>
      </c>
      <c r="B224" s="234"/>
      <c r="C224" s="169" t="s">
        <v>237</v>
      </c>
      <c r="D224" s="170">
        <f t="shared" si="116"/>
        <v>0</v>
      </c>
      <c r="E224" s="170">
        <f t="shared" si="116"/>
        <v>0</v>
      </c>
      <c r="F224" s="170">
        <f t="shared" si="116"/>
        <v>0</v>
      </c>
      <c r="G224" s="170"/>
      <c r="H224" s="170"/>
      <c r="I224" s="170">
        <f t="shared" si="117"/>
        <v>0</v>
      </c>
      <c r="J224" s="162">
        <f t="shared" si="108"/>
        <v>0</v>
      </c>
      <c r="K224" s="162">
        <f t="shared" si="109"/>
        <v>0</v>
      </c>
    </row>
    <row r="225" spans="1:11" s="163" customFormat="1" ht="19.5" hidden="1" customHeight="1">
      <c r="A225" s="192"/>
      <c r="B225" s="234"/>
      <c r="C225" s="169"/>
      <c r="D225" s="170"/>
      <c r="E225" s="170"/>
      <c r="F225" s="170"/>
      <c r="G225" s="170"/>
      <c r="H225" s="170"/>
      <c r="I225" s="170"/>
      <c r="J225" s="162"/>
      <c r="K225" s="162"/>
    </row>
    <row r="226" spans="1:11" s="163" customFormat="1" ht="33.75" hidden="1" customHeight="1">
      <c r="A226" s="192"/>
      <c r="B226" s="271"/>
      <c r="C226" s="272"/>
      <c r="D226" s="273"/>
      <c r="E226" s="273"/>
      <c r="F226" s="273"/>
      <c r="G226" s="273"/>
      <c r="H226" s="273"/>
      <c r="I226" s="273"/>
      <c r="J226" s="274"/>
      <c r="K226" s="274"/>
    </row>
    <row r="227" spans="1:11" ht="20.25" customHeight="1">
      <c r="A227" s="326" t="s">
        <v>553</v>
      </c>
      <c r="B227" s="327"/>
      <c r="C227" s="323" t="s">
        <v>570</v>
      </c>
      <c r="D227" s="329">
        <v>1029</v>
      </c>
      <c r="E227" s="329">
        <f t="shared" ref="E227:E233" si="118">D227</f>
        <v>1029</v>
      </c>
      <c r="F227" s="329">
        <v>1029</v>
      </c>
      <c r="G227" s="329"/>
      <c r="H227" s="329"/>
      <c r="I227" s="325">
        <f t="shared" ref="I227:I233" si="119">F227+G227+H227</f>
        <v>1029</v>
      </c>
      <c r="J227" s="325">
        <f t="shared" ref="J227:J228" si="120">D227-F227</f>
        <v>0</v>
      </c>
      <c r="K227" s="325">
        <f t="shared" ref="K227:K228" si="121">E227-F227</f>
        <v>0</v>
      </c>
    </row>
    <row r="228" spans="1:11" ht="20.25" customHeight="1">
      <c r="A228" s="326" t="s">
        <v>32</v>
      </c>
      <c r="B228" s="327"/>
      <c r="C228" s="323" t="s">
        <v>571</v>
      </c>
      <c r="D228" s="329">
        <v>245100</v>
      </c>
      <c r="E228" s="329">
        <f t="shared" si="118"/>
        <v>245100</v>
      </c>
      <c r="F228" s="329">
        <v>145100</v>
      </c>
      <c r="G228" s="329"/>
      <c r="H228" s="329"/>
      <c r="I228" s="325">
        <f t="shared" si="119"/>
        <v>145100</v>
      </c>
      <c r="J228" s="325">
        <f t="shared" si="120"/>
        <v>100000</v>
      </c>
      <c r="K228" s="325">
        <f t="shared" si="121"/>
        <v>100000</v>
      </c>
    </row>
    <row r="229" spans="1:11" ht="20.25" customHeight="1">
      <c r="A229" s="326" t="s">
        <v>32</v>
      </c>
      <c r="B229" s="327"/>
      <c r="C229" s="323" t="s">
        <v>572</v>
      </c>
      <c r="D229" s="329">
        <v>1000</v>
      </c>
      <c r="E229" s="329">
        <f t="shared" si="118"/>
        <v>1000</v>
      </c>
      <c r="F229" s="329">
        <v>1000</v>
      </c>
      <c r="G229" s="329"/>
      <c r="H229" s="329"/>
      <c r="I229" s="325">
        <f t="shared" si="119"/>
        <v>1000</v>
      </c>
      <c r="J229" s="325">
        <f t="shared" ref="J229" si="122">D229-F229</f>
        <v>0</v>
      </c>
      <c r="K229" s="325">
        <f t="shared" ref="K229" si="123">E229-F229</f>
        <v>0</v>
      </c>
    </row>
    <row r="230" spans="1:11" ht="21" customHeight="1">
      <c r="A230" s="461" t="s">
        <v>575</v>
      </c>
      <c r="B230" s="462"/>
      <c r="C230" s="463" t="s">
        <v>573</v>
      </c>
      <c r="D230" s="329">
        <v>10250</v>
      </c>
      <c r="E230" s="329">
        <f t="shared" si="118"/>
        <v>10250</v>
      </c>
      <c r="F230" s="459"/>
      <c r="G230" s="329"/>
      <c r="H230" s="329"/>
      <c r="I230" s="460">
        <f t="shared" si="119"/>
        <v>0</v>
      </c>
      <c r="J230" s="454">
        <f>D230-F230</f>
        <v>10250</v>
      </c>
      <c r="K230" s="325">
        <f>E230-F230</f>
        <v>10250</v>
      </c>
    </row>
    <row r="231" spans="1:11" ht="21" customHeight="1">
      <c r="A231" s="461" t="s">
        <v>27</v>
      </c>
      <c r="B231" s="462"/>
      <c r="C231" s="463" t="s">
        <v>573</v>
      </c>
      <c r="D231" s="329">
        <v>1300</v>
      </c>
      <c r="E231" s="329">
        <f t="shared" si="118"/>
        <v>1300</v>
      </c>
      <c r="F231" s="459">
        <v>1300</v>
      </c>
      <c r="G231" s="329"/>
      <c r="H231" s="329"/>
      <c r="I231" s="460">
        <f t="shared" si="119"/>
        <v>1300</v>
      </c>
      <c r="J231" s="454">
        <f>D231-F231</f>
        <v>0</v>
      </c>
      <c r="K231" s="325">
        <f>E231-F231</f>
        <v>0</v>
      </c>
    </row>
    <row r="232" spans="1:11" ht="21" customHeight="1">
      <c r="A232" s="461" t="s">
        <v>28</v>
      </c>
      <c r="B232" s="462"/>
      <c r="C232" s="463" t="s">
        <v>573</v>
      </c>
      <c r="D232" s="329">
        <v>30040</v>
      </c>
      <c r="E232" s="329">
        <f t="shared" si="118"/>
        <v>30040</v>
      </c>
      <c r="F232" s="459">
        <v>30040</v>
      </c>
      <c r="G232" s="329"/>
      <c r="H232" s="329"/>
      <c r="I232" s="460">
        <f t="shared" si="119"/>
        <v>30040</v>
      </c>
      <c r="J232" s="454">
        <f>D232-F232</f>
        <v>0</v>
      </c>
      <c r="K232" s="325">
        <f>E232-F232</f>
        <v>0</v>
      </c>
    </row>
    <row r="233" spans="1:11" ht="20.25" customHeight="1">
      <c r="A233" s="326" t="s">
        <v>32</v>
      </c>
      <c r="B233" s="327"/>
      <c r="C233" s="323" t="s">
        <v>573</v>
      </c>
      <c r="D233" s="329">
        <v>5250</v>
      </c>
      <c r="E233" s="329">
        <f t="shared" si="118"/>
        <v>5250</v>
      </c>
      <c r="F233" s="329"/>
      <c r="G233" s="329"/>
      <c r="H233" s="329"/>
      <c r="I233" s="325">
        <f t="shared" si="119"/>
        <v>0</v>
      </c>
      <c r="J233" s="325">
        <f t="shared" ref="J233" si="124">D233-F233</f>
        <v>5250</v>
      </c>
      <c r="K233" s="325">
        <f t="shared" ref="K233" si="125">E233-F233</f>
        <v>5250</v>
      </c>
    </row>
    <row r="234" spans="1:11" s="197" customFormat="1" ht="13.5" customHeight="1">
      <c r="A234" s="440" t="s">
        <v>235</v>
      </c>
      <c r="B234" s="437" t="s">
        <v>352</v>
      </c>
      <c r="C234" s="435" t="s">
        <v>543</v>
      </c>
      <c r="D234" s="438">
        <f>D235+D251+D255+D259</f>
        <v>2653700</v>
      </c>
      <c r="E234" s="438">
        <f>E235+E251+E255+E259</f>
        <v>2653700</v>
      </c>
      <c r="F234" s="438">
        <f>F235+F251+F255+F259</f>
        <v>1580836.1</v>
      </c>
      <c r="G234" s="438">
        <f>G235+G254+G250+G258</f>
        <v>0</v>
      </c>
      <c r="H234" s="438">
        <f>H235+H254+H250+H258</f>
        <v>0</v>
      </c>
      <c r="I234" s="438">
        <f>I235+I254+I250+I258</f>
        <v>1580836.1</v>
      </c>
      <c r="J234" s="439">
        <f t="shared" ref="J234:J265" si="126">D234-F234</f>
        <v>1072863.8999999999</v>
      </c>
      <c r="K234" s="439">
        <f t="shared" ref="K234:K265" si="127">E234-F234</f>
        <v>1072863.8999999999</v>
      </c>
    </row>
    <row r="235" spans="1:11" s="177" customFormat="1" hidden="1">
      <c r="A235" s="330" t="s">
        <v>353</v>
      </c>
      <c r="B235" s="331" t="s">
        <v>351</v>
      </c>
      <c r="C235" s="315" t="s">
        <v>474</v>
      </c>
      <c r="D235" s="332">
        <f t="shared" ref="D235:I235" si="128">D236+D240+D246+D247</f>
        <v>2653700</v>
      </c>
      <c r="E235" s="332">
        <f t="shared" si="128"/>
        <v>2653700</v>
      </c>
      <c r="F235" s="332">
        <f t="shared" si="128"/>
        <v>1580836.1</v>
      </c>
      <c r="G235" s="332">
        <f t="shared" si="128"/>
        <v>0</v>
      </c>
      <c r="H235" s="332">
        <f t="shared" si="128"/>
        <v>0</v>
      </c>
      <c r="I235" s="332">
        <f t="shared" si="128"/>
        <v>1580836.1</v>
      </c>
      <c r="J235" s="317">
        <f t="shared" si="126"/>
        <v>1072863.8999999999</v>
      </c>
      <c r="K235" s="317">
        <f t="shared" si="127"/>
        <v>1072863.8999999999</v>
      </c>
    </row>
    <row r="236" spans="1:11" s="177" customFormat="1" ht="21.75" hidden="1" customHeight="1">
      <c r="A236" s="330" t="s">
        <v>19</v>
      </c>
      <c r="B236" s="331"/>
      <c r="C236" s="315" t="s">
        <v>475</v>
      </c>
      <c r="D236" s="332">
        <f t="shared" ref="D236:I236" si="129">D237+D238+D239</f>
        <v>2653700</v>
      </c>
      <c r="E236" s="332">
        <f t="shared" si="129"/>
        <v>2653700</v>
      </c>
      <c r="F236" s="332">
        <f t="shared" si="129"/>
        <v>1580836.1</v>
      </c>
      <c r="G236" s="332">
        <f t="shared" si="129"/>
        <v>0</v>
      </c>
      <c r="H236" s="332">
        <f t="shared" si="129"/>
        <v>0</v>
      </c>
      <c r="I236" s="332">
        <f t="shared" si="129"/>
        <v>1580836.1</v>
      </c>
      <c r="J236" s="317">
        <f t="shared" si="126"/>
        <v>1072863.8999999999</v>
      </c>
      <c r="K236" s="317">
        <f t="shared" si="127"/>
        <v>1072863.8999999999</v>
      </c>
    </row>
    <row r="237" spans="1:11" ht="33.75" customHeight="1">
      <c r="A237" s="326" t="s">
        <v>476</v>
      </c>
      <c r="B237" s="327"/>
      <c r="C237" s="323" t="s">
        <v>544</v>
      </c>
      <c r="D237" s="329">
        <v>2653700</v>
      </c>
      <c r="E237" s="329">
        <f>D237</f>
        <v>2653700</v>
      </c>
      <c r="F237" s="329">
        <v>1580836.1</v>
      </c>
      <c r="G237" s="329"/>
      <c r="H237" s="329"/>
      <c r="I237" s="325">
        <f>F237+G237+H237</f>
        <v>1580836.1</v>
      </c>
      <c r="J237" s="325">
        <f t="shared" si="126"/>
        <v>1072863.8999999999</v>
      </c>
      <c r="K237" s="325">
        <f t="shared" si="127"/>
        <v>1072863.8999999999</v>
      </c>
    </row>
    <row r="238" spans="1:11" ht="28.5" hidden="1" customHeight="1">
      <c r="A238" s="288" t="s">
        <v>20</v>
      </c>
      <c r="B238" s="289"/>
      <c r="C238" s="113" t="s">
        <v>210</v>
      </c>
      <c r="D238" s="290"/>
      <c r="E238" s="290"/>
      <c r="F238" s="290"/>
      <c r="G238" s="290"/>
      <c r="H238" s="290"/>
      <c r="I238" s="131">
        <f>F238+G238+H238</f>
        <v>0</v>
      </c>
      <c r="J238" s="131">
        <f t="shared" si="126"/>
        <v>0</v>
      </c>
      <c r="K238" s="131">
        <f t="shared" si="127"/>
        <v>0</v>
      </c>
    </row>
    <row r="239" spans="1:11" ht="24" hidden="1" customHeight="1">
      <c r="A239" s="135" t="s">
        <v>190</v>
      </c>
      <c r="B239" s="229"/>
      <c r="C239" s="113" t="s">
        <v>211</v>
      </c>
      <c r="D239" s="136"/>
      <c r="E239" s="136"/>
      <c r="F239" s="136"/>
      <c r="G239" s="136"/>
      <c r="H239" s="136"/>
      <c r="I239" s="131">
        <f>F239+G239+H239</f>
        <v>0</v>
      </c>
      <c r="J239" s="132">
        <f t="shared" si="126"/>
        <v>0</v>
      </c>
      <c r="K239" s="132">
        <f t="shared" si="127"/>
        <v>0</v>
      </c>
    </row>
    <row r="240" spans="1:11" s="177" customFormat="1" ht="23.25" hidden="1" customHeight="1">
      <c r="A240" s="164" t="s">
        <v>23</v>
      </c>
      <c r="B240" s="230"/>
      <c r="C240" s="165" t="s">
        <v>212</v>
      </c>
      <c r="D240" s="166">
        <f t="shared" ref="D240:I240" si="130">D241+D242+D243+D244+D245</f>
        <v>0</v>
      </c>
      <c r="E240" s="166">
        <f t="shared" si="130"/>
        <v>0</v>
      </c>
      <c r="F240" s="166">
        <f t="shared" si="130"/>
        <v>0</v>
      </c>
      <c r="G240" s="166">
        <f t="shared" si="130"/>
        <v>0</v>
      </c>
      <c r="H240" s="166">
        <f t="shared" si="130"/>
        <v>0</v>
      </c>
      <c r="I240" s="166">
        <f t="shared" si="130"/>
        <v>0</v>
      </c>
      <c r="J240" s="162">
        <f t="shared" si="126"/>
        <v>0</v>
      </c>
      <c r="K240" s="162">
        <f t="shared" si="127"/>
        <v>0</v>
      </c>
    </row>
    <row r="241" spans="1:11" ht="25.5" hidden="1" customHeight="1">
      <c r="A241" s="135" t="s">
        <v>24</v>
      </c>
      <c r="B241" s="229"/>
      <c r="C241" s="113" t="s">
        <v>213</v>
      </c>
      <c r="D241" s="136"/>
      <c r="E241" s="136"/>
      <c r="F241" s="136"/>
      <c r="G241" s="136"/>
      <c r="H241" s="136"/>
      <c r="I241" s="131">
        <f t="shared" ref="I241:I246" si="131">F241+G241+H241</f>
        <v>0</v>
      </c>
      <c r="J241" s="132">
        <f t="shared" si="126"/>
        <v>0</v>
      </c>
      <c r="K241" s="132">
        <f t="shared" si="127"/>
        <v>0</v>
      </c>
    </row>
    <row r="242" spans="1:11" ht="22.5" hidden="1" customHeight="1">
      <c r="A242" s="135" t="s">
        <v>25</v>
      </c>
      <c r="B242" s="229"/>
      <c r="C242" s="113" t="s">
        <v>214</v>
      </c>
      <c r="D242" s="136"/>
      <c r="E242" s="136"/>
      <c r="F242" s="136"/>
      <c r="G242" s="136"/>
      <c r="H242" s="136"/>
      <c r="I242" s="131">
        <f t="shared" si="131"/>
        <v>0</v>
      </c>
      <c r="J242" s="132">
        <f t="shared" si="126"/>
        <v>0</v>
      </c>
      <c r="K242" s="132">
        <f t="shared" si="127"/>
        <v>0</v>
      </c>
    </row>
    <row r="243" spans="1:11" ht="24" hidden="1" customHeight="1">
      <c r="A243" s="135" t="s">
        <v>26</v>
      </c>
      <c r="B243" s="229"/>
      <c r="C243" s="113" t="s">
        <v>215</v>
      </c>
      <c r="D243" s="136"/>
      <c r="E243" s="136"/>
      <c r="F243" s="136"/>
      <c r="G243" s="136"/>
      <c r="H243" s="136"/>
      <c r="I243" s="131">
        <f t="shared" si="131"/>
        <v>0</v>
      </c>
      <c r="J243" s="132">
        <f t="shared" si="126"/>
        <v>0</v>
      </c>
      <c r="K243" s="132">
        <f t="shared" si="127"/>
        <v>0</v>
      </c>
    </row>
    <row r="244" spans="1:11" ht="23.25" hidden="1" customHeight="1">
      <c r="A244" s="135" t="s">
        <v>27</v>
      </c>
      <c r="B244" s="229"/>
      <c r="C244" s="113" t="s">
        <v>216</v>
      </c>
      <c r="D244" s="136"/>
      <c r="E244" s="136"/>
      <c r="F244" s="136"/>
      <c r="G244" s="136"/>
      <c r="H244" s="136"/>
      <c r="I244" s="131">
        <f t="shared" si="131"/>
        <v>0</v>
      </c>
      <c r="J244" s="132">
        <f t="shared" si="126"/>
        <v>0</v>
      </c>
      <c r="K244" s="132">
        <f t="shared" si="127"/>
        <v>0</v>
      </c>
    </row>
    <row r="245" spans="1:11" ht="22.5" hidden="1" customHeight="1">
      <c r="A245" s="135" t="s">
        <v>28</v>
      </c>
      <c r="B245" s="229"/>
      <c r="C245" s="113" t="s">
        <v>217</v>
      </c>
      <c r="D245" s="136"/>
      <c r="E245" s="136"/>
      <c r="F245" s="136"/>
      <c r="G245" s="136"/>
      <c r="H245" s="136"/>
      <c r="I245" s="131">
        <f t="shared" si="131"/>
        <v>0</v>
      </c>
      <c r="J245" s="132">
        <f t="shared" si="126"/>
        <v>0</v>
      </c>
      <c r="K245" s="132">
        <f t="shared" si="127"/>
        <v>0</v>
      </c>
    </row>
    <row r="246" spans="1:11" s="177" customFormat="1" ht="22.5" hidden="1" customHeight="1">
      <c r="A246" s="164" t="s">
        <v>35</v>
      </c>
      <c r="B246" s="230"/>
      <c r="C246" s="165" t="s">
        <v>236</v>
      </c>
      <c r="D246" s="166"/>
      <c r="E246" s="166"/>
      <c r="F246" s="166"/>
      <c r="G246" s="166"/>
      <c r="H246" s="166"/>
      <c r="I246" s="221">
        <f t="shared" si="131"/>
        <v>0</v>
      </c>
      <c r="J246" s="162">
        <f t="shared" si="126"/>
        <v>0</v>
      </c>
      <c r="K246" s="162">
        <f t="shared" si="127"/>
        <v>0</v>
      </c>
    </row>
    <row r="247" spans="1:11" s="177" customFormat="1" ht="38.25" hidden="1" customHeight="1">
      <c r="A247" s="164" t="s">
        <v>30</v>
      </c>
      <c r="B247" s="230" t="s">
        <v>351</v>
      </c>
      <c r="C247" s="165" t="s">
        <v>218</v>
      </c>
      <c r="D247" s="166">
        <f t="shared" ref="D247:I247" si="132">D248+D249</f>
        <v>0</v>
      </c>
      <c r="E247" s="166">
        <f t="shared" si="132"/>
        <v>0</v>
      </c>
      <c r="F247" s="166">
        <f t="shared" si="132"/>
        <v>0</v>
      </c>
      <c r="G247" s="166">
        <f t="shared" si="132"/>
        <v>0</v>
      </c>
      <c r="H247" s="166">
        <f t="shared" si="132"/>
        <v>0</v>
      </c>
      <c r="I247" s="166">
        <f t="shared" si="132"/>
        <v>0</v>
      </c>
      <c r="J247" s="162">
        <f t="shared" si="126"/>
        <v>0</v>
      </c>
      <c r="K247" s="162">
        <f t="shared" si="127"/>
        <v>0</v>
      </c>
    </row>
    <row r="248" spans="1:11" ht="33" hidden="1" customHeight="1">
      <c r="A248" s="135" t="s">
        <v>31</v>
      </c>
      <c r="B248" s="229"/>
      <c r="C248" s="113" t="s">
        <v>219</v>
      </c>
      <c r="D248" s="136"/>
      <c r="E248" s="136"/>
      <c r="F248" s="136"/>
      <c r="G248" s="136"/>
      <c r="H248" s="136"/>
      <c r="I248" s="131">
        <f>F248+G248+H248</f>
        <v>0</v>
      </c>
      <c r="J248" s="132">
        <f t="shared" si="126"/>
        <v>0</v>
      </c>
      <c r="K248" s="132">
        <f t="shared" si="127"/>
        <v>0</v>
      </c>
    </row>
    <row r="249" spans="1:11" ht="35.25" hidden="1" customHeight="1">
      <c r="A249" s="135" t="s">
        <v>32</v>
      </c>
      <c r="B249" s="229"/>
      <c r="C249" s="113" t="s">
        <v>220</v>
      </c>
      <c r="D249" s="136"/>
      <c r="E249" s="136"/>
      <c r="F249" s="136"/>
      <c r="G249" s="136"/>
      <c r="H249" s="136"/>
      <c r="I249" s="131">
        <f>F249+G249+H249</f>
        <v>0</v>
      </c>
      <c r="J249" s="132">
        <f t="shared" si="126"/>
        <v>0</v>
      </c>
      <c r="K249" s="132">
        <f t="shared" si="127"/>
        <v>0</v>
      </c>
    </row>
    <row r="250" spans="1:11" s="167" customFormat="1" ht="33" hidden="1" customHeight="1">
      <c r="A250" s="164" t="s">
        <v>264</v>
      </c>
      <c r="B250" s="230" t="s">
        <v>351</v>
      </c>
      <c r="C250" s="165" t="s">
        <v>372</v>
      </c>
      <c r="D250" s="166">
        <f t="shared" ref="D250:I250" si="133">D251</f>
        <v>0</v>
      </c>
      <c r="E250" s="166">
        <f t="shared" si="133"/>
        <v>0</v>
      </c>
      <c r="F250" s="166">
        <f t="shared" si="133"/>
        <v>0</v>
      </c>
      <c r="G250" s="166">
        <f t="shared" si="133"/>
        <v>0</v>
      </c>
      <c r="H250" s="166">
        <f t="shared" si="133"/>
        <v>0</v>
      </c>
      <c r="I250" s="166">
        <f t="shared" si="133"/>
        <v>0</v>
      </c>
      <c r="J250" s="162">
        <f t="shared" si="126"/>
        <v>0</v>
      </c>
      <c r="K250" s="162">
        <f t="shared" si="127"/>
        <v>0</v>
      </c>
    </row>
    <row r="251" spans="1:11" s="203" customFormat="1" ht="33.75" hidden="1" customHeight="1">
      <c r="A251" s="164" t="s">
        <v>19</v>
      </c>
      <c r="B251" s="236"/>
      <c r="C251" s="200" t="s">
        <v>437</v>
      </c>
      <c r="D251" s="201">
        <f t="shared" ref="D251:I251" si="134">D252+D253</f>
        <v>0</v>
      </c>
      <c r="E251" s="201">
        <f t="shared" si="134"/>
        <v>0</v>
      </c>
      <c r="F251" s="201">
        <f t="shared" si="134"/>
        <v>0</v>
      </c>
      <c r="G251" s="201">
        <f t="shared" si="134"/>
        <v>0</v>
      </c>
      <c r="H251" s="201">
        <f t="shared" si="134"/>
        <v>0</v>
      </c>
      <c r="I251" s="201">
        <f t="shared" si="134"/>
        <v>0</v>
      </c>
      <c r="J251" s="202">
        <f t="shared" si="126"/>
        <v>0</v>
      </c>
      <c r="K251" s="202">
        <f t="shared" si="127"/>
        <v>0</v>
      </c>
    </row>
    <row r="252" spans="1:11" s="402" customFormat="1" ht="35.25" hidden="1" customHeight="1">
      <c r="A252" s="395"/>
      <c r="B252" s="396"/>
      <c r="C252" s="397" t="s">
        <v>436</v>
      </c>
      <c r="D252" s="398"/>
      <c r="E252" s="398">
        <f>D252</f>
        <v>0</v>
      </c>
      <c r="F252" s="399"/>
      <c r="G252" s="398"/>
      <c r="H252" s="398"/>
      <c r="I252" s="400">
        <f>F252+G252+H252</f>
        <v>0</v>
      </c>
      <c r="J252" s="401">
        <f t="shared" si="126"/>
        <v>0</v>
      </c>
      <c r="K252" s="401">
        <f t="shared" si="127"/>
        <v>0</v>
      </c>
    </row>
    <row r="253" spans="1:11" ht="30" hidden="1" customHeight="1">
      <c r="A253" s="135" t="s">
        <v>242</v>
      </c>
      <c r="B253" s="229"/>
      <c r="C253" s="113" t="s">
        <v>359</v>
      </c>
      <c r="D253" s="144"/>
      <c r="E253" s="144"/>
      <c r="F253" s="214"/>
      <c r="G253" s="35"/>
      <c r="H253" s="35"/>
      <c r="I253" s="137">
        <f>F253+G253+H253</f>
        <v>0</v>
      </c>
      <c r="J253" s="132">
        <f t="shared" si="126"/>
        <v>0</v>
      </c>
      <c r="K253" s="132">
        <f t="shared" si="127"/>
        <v>0</v>
      </c>
    </row>
    <row r="254" spans="1:11" s="167" customFormat="1" ht="28.5" hidden="1" customHeight="1">
      <c r="A254" s="164" t="s">
        <v>264</v>
      </c>
      <c r="B254" s="230" t="s">
        <v>351</v>
      </c>
      <c r="C254" s="165" t="s">
        <v>415</v>
      </c>
      <c r="D254" s="166">
        <f t="shared" ref="D254:I254" si="135">D255</f>
        <v>0</v>
      </c>
      <c r="E254" s="166">
        <f t="shared" si="135"/>
        <v>0</v>
      </c>
      <c r="F254" s="166">
        <f t="shared" si="135"/>
        <v>0</v>
      </c>
      <c r="G254" s="166">
        <f t="shared" si="135"/>
        <v>0</v>
      </c>
      <c r="H254" s="166">
        <f t="shared" si="135"/>
        <v>0</v>
      </c>
      <c r="I254" s="166">
        <f t="shared" si="135"/>
        <v>0</v>
      </c>
      <c r="J254" s="162">
        <f t="shared" si="126"/>
        <v>0</v>
      </c>
      <c r="K254" s="162">
        <f t="shared" si="127"/>
        <v>0</v>
      </c>
    </row>
    <row r="255" spans="1:11" s="203" customFormat="1" ht="27.75" hidden="1" customHeight="1">
      <c r="A255" s="164" t="s">
        <v>19</v>
      </c>
      <c r="B255" s="236"/>
      <c r="C255" s="200" t="s">
        <v>428</v>
      </c>
      <c r="D255" s="201">
        <f t="shared" ref="D255:I255" si="136">D256+D257</f>
        <v>0</v>
      </c>
      <c r="E255" s="201">
        <f t="shared" si="136"/>
        <v>0</v>
      </c>
      <c r="F255" s="201">
        <f t="shared" si="136"/>
        <v>0</v>
      </c>
      <c r="G255" s="201">
        <f t="shared" si="136"/>
        <v>0</v>
      </c>
      <c r="H255" s="201">
        <f t="shared" si="136"/>
        <v>0</v>
      </c>
      <c r="I255" s="201">
        <f t="shared" si="136"/>
        <v>0</v>
      </c>
      <c r="J255" s="202">
        <f t="shared" si="126"/>
        <v>0</v>
      </c>
      <c r="K255" s="202">
        <f t="shared" si="127"/>
        <v>0</v>
      </c>
    </row>
    <row r="256" spans="1:11" ht="26.25" hidden="1" customHeight="1">
      <c r="A256" s="135" t="s">
        <v>498</v>
      </c>
      <c r="B256" s="229"/>
      <c r="C256" s="113" t="s">
        <v>497</v>
      </c>
      <c r="D256" s="398"/>
      <c r="E256" s="398">
        <f>D256</f>
        <v>0</v>
      </c>
      <c r="F256" s="399"/>
      <c r="G256" s="136"/>
      <c r="H256" s="136"/>
      <c r="I256" s="131">
        <f>F256+G256+H256</f>
        <v>0</v>
      </c>
      <c r="J256" s="132">
        <f t="shared" si="126"/>
        <v>0</v>
      </c>
      <c r="K256" s="132">
        <f t="shared" si="127"/>
        <v>0</v>
      </c>
    </row>
    <row r="257" spans="1:11" ht="26.25" hidden="1" customHeight="1">
      <c r="A257" s="135" t="s">
        <v>498</v>
      </c>
      <c r="B257" s="229"/>
      <c r="C257" s="113" t="s">
        <v>496</v>
      </c>
      <c r="D257" s="144"/>
      <c r="E257" s="398">
        <f>D257</f>
        <v>0</v>
      </c>
      <c r="F257" s="214"/>
      <c r="G257" s="35"/>
      <c r="H257" s="35"/>
      <c r="I257" s="137">
        <f>F257+G257+H257</f>
        <v>0</v>
      </c>
      <c r="J257" s="132">
        <f t="shared" si="126"/>
        <v>0</v>
      </c>
      <c r="K257" s="132">
        <f t="shared" si="127"/>
        <v>0</v>
      </c>
    </row>
    <row r="258" spans="1:11" s="167" customFormat="1" ht="36.75" hidden="1" customHeight="1">
      <c r="A258" s="164" t="s">
        <v>507</v>
      </c>
      <c r="B258" s="230"/>
      <c r="C258" s="165" t="s">
        <v>491</v>
      </c>
      <c r="D258" s="166">
        <f t="shared" ref="D258:I258" si="137">D259</f>
        <v>0</v>
      </c>
      <c r="E258" s="166">
        <f t="shared" si="137"/>
        <v>0</v>
      </c>
      <c r="F258" s="166">
        <f t="shared" si="137"/>
        <v>0</v>
      </c>
      <c r="G258" s="166">
        <f t="shared" si="137"/>
        <v>0</v>
      </c>
      <c r="H258" s="166">
        <f t="shared" si="137"/>
        <v>0</v>
      </c>
      <c r="I258" s="166">
        <f t="shared" si="137"/>
        <v>0</v>
      </c>
      <c r="J258" s="162">
        <f t="shared" si="126"/>
        <v>0</v>
      </c>
      <c r="K258" s="162">
        <f t="shared" si="127"/>
        <v>0</v>
      </c>
    </row>
    <row r="259" spans="1:11" s="203" customFormat="1" ht="25.5" hidden="1" customHeight="1">
      <c r="A259" s="164"/>
      <c r="B259" s="236"/>
      <c r="C259" s="200" t="s">
        <v>490</v>
      </c>
      <c r="D259" s="201">
        <f t="shared" ref="D259:I259" si="138">D260+D261</f>
        <v>0</v>
      </c>
      <c r="E259" s="201">
        <f t="shared" si="138"/>
        <v>0</v>
      </c>
      <c r="F259" s="201">
        <f t="shared" si="138"/>
        <v>0</v>
      </c>
      <c r="G259" s="201">
        <f t="shared" si="138"/>
        <v>0</v>
      </c>
      <c r="H259" s="201">
        <f t="shared" si="138"/>
        <v>0</v>
      </c>
      <c r="I259" s="201">
        <f t="shared" si="138"/>
        <v>0</v>
      </c>
      <c r="J259" s="202">
        <f t="shared" si="126"/>
        <v>0</v>
      </c>
      <c r="K259" s="202">
        <f t="shared" si="127"/>
        <v>0</v>
      </c>
    </row>
    <row r="260" spans="1:11" ht="30" hidden="1" customHeight="1">
      <c r="A260" s="326" t="s">
        <v>476</v>
      </c>
      <c r="B260" s="229"/>
      <c r="C260" s="113" t="s">
        <v>490</v>
      </c>
      <c r="D260" s="136">
        <v>0</v>
      </c>
      <c r="E260" s="136">
        <f>D260</f>
        <v>0</v>
      </c>
      <c r="F260" s="213">
        <v>0</v>
      </c>
      <c r="G260" s="136"/>
      <c r="H260" s="136"/>
      <c r="I260" s="131">
        <f>F260+G260+H260</f>
        <v>0</v>
      </c>
      <c r="J260" s="132">
        <f t="shared" si="126"/>
        <v>0</v>
      </c>
      <c r="K260" s="132">
        <f t="shared" si="127"/>
        <v>0</v>
      </c>
    </row>
    <row r="261" spans="1:11" ht="24.75" hidden="1" customHeight="1">
      <c r="A261" s="135"/>
      <c r="B261" s="229"/>
      <c r="C261" s="113" t="s">
        <v>435</v>
      </c>
      <c r="D261" s="144"/>
      <c r="E261" s="136">
        <f>D261</f>
        <v>0</v>
      </c>
      <c r="F261" s="214"/>
      <c r="G261" s="35"/>
      <c r="H261" s="35"/>
      <c r="I261" s="137">
        <f>F261+G261+H261</f>
        <v>0</v>
      </c>
      <c r="J261" s="132">
        <f t="shared" si="126"/>
        <v>0</v>
      </c>
      <c r="K261" s="132">
        <f t="shared" si="127"/>
        <v>0</v>
      </c>
    </row>
    <row r="262" spans="1:11" s="197" customFormat="1" ht="19.5" hidden="1" customHeight="1">
      <c r="A262" s="199" t="s">
        <v>238</v>
      </c>
      <c r="B262" s="231"/>
      <c r="C262" s="195" t="s">
        <v>241</v>
      </c>
      <c r="D262" s="198">
        <f t="shared" ref="D262:F264" si="139">D263</f>
        <v>0</v>
      </c>
      <c r="E262" s="198">
        <f t="shared" si="139"/>
        <v>0</v>
      </c>
      <c r="F262" s="198">
        <f t="shared" si="139"/>
        <v>0</v>
      </c>
      <c r="G262" s="198"/>
      <c r="H262" s="198"/>
      <c r="I262" s="198">
        <f>I263</f>
        <v>0</v>
      </c>
      <c r="J262" s="196">
        <f t="shared" si="126"/>
        <v>0</v>
      </c>
      <c r="K262" s="196">
        <f t="shared" si="127"/>
        <v>0</v>
      </c>
    </row>
    <row r="263" spans="1:11" s="177" customFormat="1" ht="27.75" hidden="1" customHeight="1">
      <c r="A263" s="178" t="s">
        <v>186</v>
      </c>
      <c r="B263" s="232"/>
      <c r="C263" s="179" t="s">
        <v>241</v>
      </c>
      <c r="D263" s="176">
        <f t="shared" si="139"/>
        <v>0</v>
      </c>
      <c r="E263" s="176">
        <f t="shared" si="139"/>
        <v>0</v>
      </c>
      <c r="F263" s="176">
        <f t="shared" si="139"/>
        <v>0</v>
      </c>
      <c r="G263" s="176"/>
      <c r="H263" s="176"/>
      <c r="I263" s="176">
        <f>I264</f>
        <v>0</v>
      </c>
      <c r="J263" s="174">
        <f t="shared" si="126"/>
        <v>0</v>
      </c>
      <c r="K263" s="174">
        <f t="shared" si="127"/>
        <v>0</v>
      </c>
    </row>
    <row r="264" spans="1:11" s="133" customFormat="1" ht="31.5" hidden="1" customHeight="1">
      <c r="A264" s="134" t="s">
        <v>23</v>
      </c>
      <c r="B264" s="235"/>
      <c r="C264" s="110" t="s">
        <v>240</v>
      </c>
      <c r="D264" s="112">
        <f t="shared" si="139"/>
        <v>0</v>
      </c>
      <c r="E264" s="112">
        <f t="shared" si="139"/>
        <v>0</v>
      </c>
      <c r="F264" s="112">
        <f t="shared" si="139"/>
        <v>0</v>
      </c>
      <c r="G264" s="112"/>
      <c r="H264" s="112"/>
      <c r="I264" s="112">
        <f>I265</f>
        <v>0</v>
      </c>
      <c r="J264" s="132">
        <f t="shared" si="126"/>
        <v>0</v>
      </c>
      <c r="K264" s="132">
        <f t="shared" si="127"/>
        <v>0</v>
      </c>
    </row>
    <row r="265" spans="1:11" s="389" customFormat="1" ht="28.5" hidden="1" customHeight="1">
      <c r="A265" s="390" t="s">
        <v>28</v>
      </c>
      <c r="B265" s="391"/>
      <c r="C265" s="392" t="s">
        <v>239</v>
      </c>
      <c r="D265" s="393"/>
      <c r="E265" s="393"/>
      <c r="F265" s="393"/>
      <c r="G265" s="393"/>
      <c r="H265" s="393"/>
      <c r="I265" s="393"/>
      <c r="J265" s="394">
        <f t="shared" si="126"/>
        <v>0</v>
      </c>
      <c r="K265" s="394">
        <f t="shared" si="127"/>
        <v>0</v>
      </c>
    </row>
    <row r="266" spans="1:11" s="239" customFormat="1" ht="22.5" hidden="1" customHeight="1">
      <c r="A266" s="351" t="s">
        <v>234</v>
      </c>
      <c r="B266" s="335" t="s">
        <v>352</v>
      </c>
      <c r="C266" s="311" t="s">
        <v>419</v>
      </c>
      <c r="D266" s="336">
        <f t="shared" ref="D266:J266" si="140">D267+D282+D293+D289</f>
        <v>0</v>
      </c>
      <c r="E266" s="336">
        <f t="shared" si="140"/>
        <v>0</v>
      </c>
      <c r="F266" s="336">
        <f t="shared" si="140"/>
        <v>0</v>
      </c>
      <c r="G266" s="336">
        <f t="shared" si="140"/>
        <v>0</v>
      </c>
      <c r="H266" s="336">
        <f t="shared" si="140"/>
        <v>0</v>
      </c>
      <c r="I266" s="336">
        <f t="shared" si="140"/>
        <v>0</v>
      </c>
      <c r="J266" s="336">
        <f t="shared" si="140"/>
        <v>0</v>
      </c>
      <c r="K266" s="312">
        <f t="shared" ref="K266:K297" si="141">E266-F266</f>
        <v>0</v>
      </c>
    </row>
    <row r="267" spans="1:11" s="177" customFormat="1" ht="24.75" hidden="1" customHeight="1">
      <c r="A267" s="330" t="s">
        <v>353</v>
      </c>
      <c r="B267" s="331" t="s">
        <v>351</v>
      </c>
      <c r="C267" s="315" t="s">
        <v>418</v>
      </c>
      <c r="D267" s="332">
        <f t="shared" ref="D267:I267" si="142">D268+D272+D278+D279</f>
        <v>0</v>
      </c>
      <c r="E267" s="332">
        <f t="shared" si="142"/>
        <v>0</v>
      </c>
      <c r="F267" s="332">
        <f t="shared" si="142"/>
        <v>0</v>
      </c>
      <c r="G267" s="332">
        <f t="shared" si="142"/>
        <v>0</v>
      </c>
      <c r="H267" s="332">
        <f t="shared" si="142"/>
        <v>0</v>
      </c>
      <c r="I267" s="332">
        <f t="shared" si="142"/>
        <v>0</v>
      </c>
      <c r="J267" s="317">
        <f t="shared" ref="J267:J297" si="143">D267-F267</f>
        <v>0</v>
      </c>
      <c r="K267" s="317">
        <f t="shared" si="141"/>
        <v>0</v>
      </c>
    </row>
    <row r="268" spans="1:11" s="177" customFormat="1" ht="26.25" hidden="1" customHeight="1">
      <c r="A268" s="330" t="s">
        <v>19</v>
      </c>
      <c r="B268" s="331"/>
      <c r="C268" s="315" t="s">
        <v>417</v>
      </c>
      <c r="D268" s="332">
        <f t="shared" ref="D268:I268" si="144">D269+D270+D271</f>
        <v>0</v>
      </c>
      <c r="E268" s="332">
        <f t="shared" si="144"/>
        <v>0</v>
      </c>
      <c r="F268" s="332">
        <f t="shared" si="144"/>
        <v>0</v>
      </c>
      <c r="G268" s="332">
        <f t="shared" si="144"/>
        <v>0</v>
      </c>
      <c r="H268" s="332">
        <f t="shared" si="144"/>
        <v>0</v>
      </c>
      <c r="I268" s="332">
        <f t="shared" si="144"/>
        <v>0</v>
      </c>
      <c r="J268" s="317">
        <f t="shared" si="143"/>
        <v>0</v>
      </c>
      <c r="K268" s="317">
        <f t="shared" si="141"/>
        <v>0</v>
      </c>
    </row>
    <row r="269" spans="1:11" ht="39.75" hidden="1" customHeight="1">
      <c r="A269" s="326">
        <v>-241</v>
      </c>
      <c r="B269" s="327"/>
      <c r="C269" s="323" t="s">
        <v>416</v>
      </c>
      <c r="D269" s="329"/>
      <c r="E269" s="329">
        <f>D269</f>
        <v>0</v>
      </c>
      <c r="F269" s="329"/>
      <c r="G269" s="329"/>
      <c r="H269" s="329"/>
      <c r="I269" s="325">
        <f>F269+G269+H269</f>
        <v>0</v>
      </c>
      <c r="J269" s="325">
        <f t="shared" si="143"/>
        <v>0</v>
      </c>
      <c r="K269" s="325">
        <f t="shared" si="141"/>
        <v>0</v>
      </c>
    </row>
    <row r="270" spans="1:11" ht="30" hidden="1" customHeight="1">
      <c r="A270" s="288" t="s">
        <v>20</v>
      </c>
      <c r="B270" s="289"/>
      <c r="C270" s="113" t="s">
        <v>221</v>
      </c>
      <c r="D270" s="290"/>
      <c r="E270" s="290"/>
      <c r="F270" s="290"/>
      <c r="G270" s="290"/>
      <c r="H270" s="290"/>
      <c r="I270" s="131">
        <f>F270+G270+H270</f>
        <v>0</v>
      </c>
      <c r="J270" s="131">
        <f t="shared" si="143"/>
        <v>0</v>
      </c>
      <c r="K270" s="131">
        <f t="shared" si="141"/>
        <v>0</v>
      </c>
    </row>
    <row r="271" spans="1:11" ht="29.25" hidden="1" customHeight="1">
      <c r="A271" s="135" t="s">
        <v>190</v>
      </c>
      <c r="B271" s="229"/>
      <c r="C271" s="113" t="s">
        <v>222</v>
      </c>
      <c r="D271" s="136"/>
      <c r="E271" s="136"/>
      <c r="F271" s="136"/>
      <c r="G271" s="136"/>
      <c r="H271" s="136"/>
      <c r="I271" s="131">
        <f>F271+G271+H271</f>
        <v>0</v>
      </c>
      <c r="J271" s="132">
        <f t="shared" si="143"/>
        <v>0</v>
      </c>
      <c r="K271" s="132">
        <f t="shared" si="141"/>
        <v>0</v>
      </c>
    </row>
    <row r="272" spans="1:11" s="175" customFormat="1" ht="24.75" hidden="1" customHeight="1">
      <c r="A272" s="168" t="s">
        <v>23</v>
      </c>
      <c r="B272" s="234"/>
      <c r="C272" s="169" t="s">
        <v>223</v>
      </c>
      <c r="D272" s="166">
        <f t="shared" ref="D272:I272" si="145">D273+D274+D275+D276+D277</f>
        <v>0</v>
      </c>
      <c r="E272" s="166">
        <f t="shared" si="145"/>
        <v>0</v>
      </c>
      <c r="F272" s="166">
        <f t="shared" si="145"/>
        <v>0</v>
      </c>
      <c r="G272" s="166">
        <f t="shared" si="145"/>
        <v>0</v>
      </c>
      <c r="H272" s="166">
        <f t="shared" si="145"/>
        <v>0</v>
      </c>
      <c r="I272" s="166">
        <f t="shared" si="145"/>
        <v>0</v>
      </c>
      <c r="J272" s="162">
        <f t="shared" si="143"/>
        <v>0</v>
      </c>
      <c r="K272" s="162">
        <f t="shared" si="141"/>
        <v>0</v>
      </c>
    </row>
    <row r="273" spans="1:11" ht="26.25" hidden="1" customHeight="1">
      <c r="A273" s="135" t="s">
        <v>24</v>
      </c>
      <c r="B273" s="229"/>
      <c r="C273" s="113" t="s">
        <v>229</v>
      </c>
      <c r="D273" s="136"/>
      <c r="E273" s="136"/>
      <c r="F273" s="136"/>
      <c r="G273" s="136"/>
      <c r="H273" s="136"/>
      <c r="I273" s="136"/>
      <c r="J273" s="132">
        <f t="shared" si="143"/>
        <v>0</v>
      </c>
      <c r="K273" s="132">
        <f t="shared" si="141"/>
        <v>0</v>
      </c>
    </row>
    <row r="274" spans="1:11" ht="24" hidden="1" customHeight="1">
      <c r="A274" s="135" t="s">
        <v>25</v>
      </c>
      <c r="B274" s="229"/>
      <c r="C274" s="113" t="s">
        <v>230</v>
      </c>
      <c r="D274" s="136"/>
      <c r="E274" s="136"/>
      <c r="F274" s="136"/>
      <c r="G274" s="136"/>
      <c r="H274" s="136"/>
      <c r="I274" s="131">
        <f>F274+G274+H274</f>
        <v>0</v>
      </c>
      <c r="J274" s="132">
        <f t="shared" si="143"/>
        <v>0</v>
      </c>
      <c r="K274" s="132">
        <f t="shared" si="141"/>
        <v>0</v>
      </c>
    </row>
    <row r="275" spans="1:11" ht="21" hidden="1" customHeight="1">
      <c r="A275" s="135" t="s">
        <v>26</v>
      </c>
      <c r="B275" s="229"/>
      <c r="C275" s="113" t="s">
        <v>231</v>
      </c>
      <c r="D275" s="136"/>
      <c r="E275" s="136"/>
      <c r="F275" s="136"/>
      <c r="G275" s="136"/>
      <c r="H275" s="136"/>
      <c r="I275" s="136"/>
      <c r="J275" s="132">
        <f t="shared" si="143"/>
        <v>0</v>
      </c>
      <c r="K275" s="132">
        <f t="shared" si="141"/>
        <v>0</v>
      </c>
    </row>
    <row r="276" spans="1:11" ht="26.25" hidden="1" customHeight="1">
      <c r="A276" s="135" t="s">
        <v>27</v>
      </c>
      <c r="B276" s="229"/>
      <c r="C276" s="113" t="s">
        <v>232</v>
      </c>
      <c r="D276" s="136"/>
      <c r="E276" s="136"/>
      <c r="F276" s="136"/>
      <c r="G276" s="136"/>
      <c r="H276" s="136"/>
      <c r="I276" s="136"/>
      <c r="J276" s="132">
        <f t="shared" si="143"/>
        <v>0</v>
      </c>
      <c r="K276" s="132">
        <f t="shared" si="141"/>
        <v>0</v>
      </c>
    </row>
    <row r="277" spans="1:11" ht="27.75" hidden="1" customHeight="1">
      <c r="A277" s="135" t="s">
        <v>28</v>
      </c>
      <c r="B277" s="229"/>
      <c r="C277" s="113" t="s">
        <v>224</v>
      </c>
      <c r="D277" s="136"/>
      <c r="E277" s="136"/>
      <c r="F277" s="136"/>
      <c r="G277" s="136"/>
      <c r="H277" s="136"/>
      <c r="I277" s="131">
        <f>F277+G277+H277</f>
        <v>0</v>
      </c>
      <c r="J277" s="132">
        <f t="shared" si="143"/>
        <v>0</v>
      </c>
      <c r="K277" s="132">
        <f t="shared" si="141"/>
        <v>0</v>
      </c>
    </row>
    <row r="278" spans="1:11" s="133" customFormat="1" ht="31.5" hidden="1" customHeight="1">
      <c r="A278" s="134" t="s">
        <v>35</v>
      </c>
      <c r="B278" s="235"/>
      <c r="C278" s="110" t="s">
        <v>233</v>
      </c>
      <c r="D278" s="112"/>
      <c r="E278" s="112"/>
      <c r="F278" s="112"/>
      <c r="G278" s="112"/>
      <c r="H278" s="112"/>
      <c r="I278" s="131">
        <f>F278+G278+H278</f>
        <v>0</v>
      </c>
      <c r="J278" s="132">
        <f t="shared" si="143"/>
        <v>0</v>
      </c>
      <c r="K278" s="132">
        <f t="shared" si="141"/>
        <v>0</v>
      </c>
    </row>
    <row r="279" spans="1:11" s="177" customFormat="1" ht="33.75" hidden="1" customHeight="1">
      <c r="A279" s="164" t="s">
        <v>30</v>
      </c>
      <c r="B279" s="230" t="s">
        <v>351</v>
      </c>
      <c r="C279" s="165" t="s">
        <v>225</v>
      </c>
      <c r="D279" s="166">
        <f t="shared" ref="D279:I279" si="146">D280+D281</f>
        <v>0</v>
      </c>
      <c r="E279" s="166">
        <f t="shared" si="146"/>
        <v>0</v>
      </c>
      <c r="F279" s="166">
        <f t="shared" si="146"/>
        <v>0</v>
      </c>
      <c r="G279" s="166">
        <f t="shared" si="146"/>
        <v>0</v>
      </c>
      <c r="H279" s="166">
        <f t="shared" si="146"/>
        <v>0</v>
      </c>
      <c r="I279" s="166">
        <f t="shared" si="146"/>
        <v>0</v>
      </c>
      <c r="J279" s="162">
        <f t="shared" si="143"/>
        <v>0</v>
      </c>
      <c r="K279" s="162">
        <f t="shared" si="141"/>
        <v>0</v>
      </c>
    </row>
    <row r="280" spans="1:11" ht="29.25" hidden="1" customHeight="1">
      <c r="A280" s="135" t="s">
        <v>31</v>
      </c>
      <c r="B280" s="229"/>
      <c r="C280" s="113" t="s">
        <v>226</v>
      </c>
      <c r="D280" s="136"/>
      <c r="E280" s="136"/>
      <c r="F280" s="136"/>
      <c r="G280" s="136"/>
      <c r="H280" s="136"/>
      <c r="I280" s="136"/>
      <c r="J280" s="132">
        <f t="shared" si="143"/>
        <v>0</v>
      </c>
      <c r="K280" s="132">
        <f t="shared" si="141"/>
        <v>0</v>
      </c>
    </row>
    <row r="281" spans="1:11" ht="33.75" hidden="1" customHeight="1">
      <c r="A281" s="135" t="s">
        <v>32</v>
      </c>
      <c r="B281" s="229"/>
      <c r="C281" s="113" t="s">
        <v>227</v>
      </c>
      <c r="D281" s="136"/>
      <c r="E281" s="136"/>
      <c r="F281" s="136"/>
      <c r="G281" s="136"/>
      <c r="H281" s="136"/>
      <c r="I281" s="131">
        <f>F281+G281+H281</f>
        <v>0</v>
      </c>
      <c r="J281" s="132">
        <f t="shared" si="143"/>
        <v>0</v>
      </c>
      <c r="K281" s="132">
        <f t="shared" si="141"/>
        <v>0</v>
      </c>
    </row>
    <row r="282" spans="1:11" s="167" customFormat="1" ht="30.75" hidden="1" customHeight="1">
      <c r="A282" s="275" t="s">
        <v>324</v>
      </c>
      <c r="B282" s="276" t="s">
        <v>351</v>
      </c>
      <c r="C282" s="277" t="s">
        <v>321</v>
      </c>
      <c r="D282" s="278">
        <f t="shared" ref="D282:I282" si="147">D283</f>
        <v>0</v>
      </c>
      <c r="E282" s="278">
        <f t="shared" si="147"/>
        <v>0</v>
      </c>
      <c r="F282" s="278">
        <f t="shared" si="147"/>
        <v>0</v>
      </c>
      <c r="G282" s="278">
        <f t="shared" si="147"/>
        <v>0</v>
      </c>
      <c r="H282" s="278">
        <f t="shared" si="147"/>
        <v>0</v>
      </c>
      <c r="I282" s="278">
        <f t="shared" si="147"/>
        <v>0</v>
      </c>
      <c r="J282" s="269">
        <f t="shared" si="143"/>
        <v>0</v>
      </c>
      <c r="K282" s="269">
        <f t="shared" si="141"/>
        <v>0</v>
      </c>
    </row>
    <row r="283" spans="1:11" s="177" customFormat="1" ht="29.25" hidden="1" customHeight="1">
      <c r="A283" s="330" t="s">
        <v>30</v>
      </c>
      <c r="B283" s="331"/>
      <c r="C283" s="315" t="s">
        <v>386</v>
      </c>
      <c r="D283" s="332">
        <f t="shared" ref="D283:I283" si="148">D284+D288</f>
        <v>0</v>
      </c>
      <c r="E283" s="332">
        <f t="shared" si="148"/>
        <v>0</v>
      </c>
      <c r="F283" s="332">
        <f t="shared" si="148"/>
        <v>0</v>
      </c>
      <c r="G283" s="332">
        <f t="shared" si="148"/>
        <v>0</v>
      </c>
      <c r="H283" s="332">
        <f t="shared" si="148"/>
        <v>0</v>
      </c>
      <c r="I283" s="332">
        <f t="shared" si="148"/>
        <v>0</v>
      </c>
      <c r="J283" s="317">
        <f t="shared" si="143"/>
        <v>0</v>
      </c>
      <c r="K283" s="317">
        <f t="shared" si="141"/>
        <v>0</v>
      </c>
    </row>
    <row r="284" spans="1:11" ht="31.5" hidden="1" customHeight="1">
      <c r="A284" s="326" t="s">
        <v>31</v>
      </c>
      <c r="B284" s="327"/>
      <c r="C284" s="323" t="s">
        <v>384</v>
      </c>
      <c r="D284" s="329"/>
      <c r="E284" s="329">
        <f>D284</f>
        <v>0</v>
      </c>
      <c r="F284" s="329"/>
      <c r="G284" s="329"/>
      <c r="H284" s="329"/>
      <c r="I284" s="325">
        <f>F284+G284+H284</f>
        <v>0</v>
      </c>
      <c r="J284" s="325">
        <f t="shared" si="143"/>
        <v>0</v>
      </c>
      <c r="K284" s="325">
        <f t="shared" si="141"/>
        <v>0</v>
      </c>
    </row>
    <row r="285" spans="1:11" ht="27.75" hidden="1" customHeight="1">
      <c r="A285" s="288" t="s">
        <v>32</v>
      </c>
      <c r="B285" s="289"/>
      <c r="C285" s="113" t="s">
        <v>220</v>
      </c>
      <c r="D285" s="290"/>
      <c r="E285" s="290"/>
      <c r="F285" s="290"/>
      <c r="G285" s="290"/>
      <c r="H285" s="290"/>
      <c r="I285" s="131">
        <f>F285+G285+H285</f>
        <v>0</v>
      </c>
      <c r="J285" s="131">
        <f t="shared" si="143"/>
        <v>0</v>
      </c>
      <c r="K285" s="131">
        <f t="shared" si="141"/>
        <v>0</v>
      </c>
    </row>
    <row r="286" spans="1:11" s="167" customFormat="1" ht="27" hidden="1" customHeight="1">
      <c r="A286" s="164" t="s">
        <v>264</v>
      </c>
      <c r="B286" s="230"/>
      <c r="C286" s="165" t="s">
        <v>322</v>
      </c>
      <c r="D286" s="166"/>
      <c r="E286" s="166"/>
      <c r="F286" s="166"/>
      <c r="G286" s="166">
        <f>G287</f>
        <v>0</v>
      </c>
      <c r="H286" s="166">
        <f>H287</f>
        <v>0</v>
      </c>
      <c r="I286" s="166">
        <f>I287</f>
        <v>0</v>
      </c>
      <c r="J286" s="162">
        <f t="shared" si="143"/>
        <v>0</v>
      </c>
      <c r="K286" s="162">
        <f t="shared" si="141"/>
        <v>0</v>
      </c>
    </row>
    <row r="287" spans="1:11" s="177" customFormat="1" ht="27.75" hidden="1" customHeight="1">
      <c r="A287" s="275" t="s">
        <v>30</v>
      </c>
      <c r="B287" s="276"/>
      <c r="C287" s="277" t="s">
        <v>323</v>
      </c>
      <c r="D287" s="278"/>
      <c r="E287" s="278"/>
      <c r="F287" s="278"/>
      <c r="G287" s="278"/>
      <c r="H287" s="278"/>
      <c r="I287" s="278">
        <f>I288+I296</f>
        <v>0</v>
      </c>
      <c r="J287" s="269">
        <f t="shared" si="143"/>
        <v>0</v>
      </c>
      <c r="K287" s="269">
        <f t="shared" si="141"/>
        <v>0</v>
      </c>
    </row>
    <row r="288" spans="1:11" ht="24" hidden="1" customHeight="1">
      <c r="A288" s="326" t="s">
        <v>31</v>
      </c>
      <c r="B288" s="327"/>
      <c r="C288" s="323" t="s">
        <v>385</v>
      </c>
      <c r="D288" s="329"/>
      <c r="E288" s="329">
        <f>D288</f>
        <v>0</v>
      </c>
      <c r="F288" s="329"/>
      <c r="G288" s="329"/>
      <c r="H288" s="329"/>
      <c r="I288" s="325">
        <f>F288+G288+H288</f>
        <v>0</v>
      </c>
      <c r="J288" s="325">
        <f t="shared" si="143"/>
        <v>0</v>
      </c>
      <c r="K288" s="325">
        <f t="shared" si="141"/>
        <v>0</v>
      </c>
    </row>
    <row r="289" spans="1:11" s="167" customFormat="1" ht="36" hidden="1" customHeight="1">
      <c r="A289" s="284" t="s">
        <v>264</v>
      </c>
      <c r="B289" s="285" t="s">
        <v>351</v>
      </c>
      <c r="C289" s="165" t="s">
        <v>397</v>
      </c>
      <c r="D289" s="247">
        <f t="shared" ref="D289:I289" si="149">D290</f>
        <v>0</v>
      </c>
      <c r="E289" s="247">
        <f t="shared" si="149"/>
        <v>0</v>
      </c>
      <c r="F289" s="247">
        <f t="shared" si="149"/>
        <v>0</v>
      </c>
      <c r="G289" s="247">
        <f t="shared" si="149"/>
        <v>0</v>
      </c>
      <c r="H289" s="247">
        <f t="shared" si="149"/>
        <v>0</v>
      </c>
      <c r="I289" s="247">
        <f t="shared" si="149"/>
        <v>0</v>
      </c>
      <c r="J289" s="221">
        <f t="shared" si="143"/>
        <v>0</v>
      </c>
      <c r="K289" s="221">
        <f t="shared" si="141"/>
        <v>0</v>
      </c>
    </row>
    <row r="290" spans="1:11" s="203" customFormat="1" ht="28.5" hidden="1" customHeight="1">
      <c r="A290" s="164" t="s">
        <v>19</v>
      </c>
      <c r="B290" s="236"/>
      <c r="C290" s="200" t="s">
        <v>439</v>
      </c>
      <c r="D290" s="201">
        <f t="shared" ref="D290:I290" si="150">D291+D292</f>
        <v>0</v>
      </c>
      <c r="E290" s="201">
        <f t="shared" si="150"/>
        <v>0</v>
      </c>
      <c r="F290" s="201">
        <f t="shared" si="150"/>
        <v>0</v>
      </c>
      <c r="G290" s="201">
        <f t="shared" si="150"/>
        <v>0</v>
      </c>
      <c r="H290" s="201">
        <f t="shared" si="150"/>
        <v>0</v>
      </c>
      <c r="I290" s="201">
        <f t="shared" si="150"/>
        <v>0</v>
      </c>
      <c r="J290" s="202">
        <f t="shared" si="143"/>
        <v>0</v>
      </c>
      <c r="K290" s="202">
        <f t="shared" si="141"/>
        <v>0</v>
      </c>
    </row>
    <row r="291" spans="1:11" ht="21.75" hidden="1" customHeight="1">
      <c r="A291" s="135">
        <v>241</v>
      </c>
      <c r="B291" s="229"/>
      <c r="C291" s="113" t="s">
        <v>438</v>
      </c>
      <c r="D291" s="136"/>
      <c r="E291" s="136">
        <f>D291</f>
        <v>0</v>
      </c>
      <c r="F291" s="213"/>
      <c r="G291" s="136"/>
      <c r="H291" s="136"/>
      <c r="I291" s="131">
        <f>F291+G291+H291</f>
        <v>0</v>
      </c>
      <c r="J291" s="132">
        <f t="shared" si="143"/>
        <v>0</v>
      </c>
      <c r="K291" s="132">
        <f t="shared" si="141"/>
        <v>0</v>
      </c>
    </row>
    <row r="292" spans="1:11" ht="24" hidden="1" customHeight="1">
      <c r="A292" s="135" t="s">
        <v>242</v>
      </c>
      <c r="B292" s="229"/>
      <c r="C292" s="113" t="s">
        <v>359</v>
      </c>
      <c r="D292" s="144"/>
      <c r="E292" s="144"/>
      <c r="F292" s="214"/>
      <c r="G292" s="35"/>
      <c r="H292" s="35"/>
      <c r="I292" s="137">
        <f>F292+G292+H292</f>
        <v>0</v>
      </c>
      <c r="J292" s="132">
        <f t="shared" si="143"/>
        <v>0</v>
      </c>
      <c r="K292" s="132">
        <f t="shared" si="141"/>
        <v>0</v>
      </c>
    </row>
    <row r="293" spans="1:11" s="167" customFormat="1" ht="26.25" hidden="1" customHeight="1">
      <c r="A293" s="164" t="s">
        <v>264</v>
      </c>
      <c r="B293" s="230" t="s">
        <v>351</v>
      </c>
      <c r="C293" s="165" t="s">
        <v>398</v>
      </c>
      <c r="D293" s="166">
        <f t="shared" ref="D293:I293" si="151">D294</f>
        <v>0</v>
      </c>
      <c r="E293" s="166">
        <f t="shared" si="151"/>
        <v>0</v>
      </c>
      <c r="F293" s="166">
        <f t="shared" si="151"/>
        <v>0</v>
      </c>
      <c r="G293" s="166">
        <f t="shared" si="151"/>
        <v>0</v>
      </c>
      <c r="H293" s="166">
        <f t="shared" si="151"/>
        <v>0</v>
      </c>
      <c r="I293" s="166">
        <f t="shared" si="151"/>
        <v>0</v>
      </c>
      <c r="J293" s="162">
        <f t="shared" si="143"/>
        <v>0</v>
      </c>
      <c r="K293" s="162">
        <f t="shared" si="141"/>
        <v>0</v>
      </c>
    </row>
    <row r="294" spans="1:11" s="203" customFormat="1" ht="25.5" hidden="1" customHeight="1">
      <c r="A294" s="164" t="s">
        <v>19</v>
      </c>
      <c r="B294" s="236"/>
      <c r="C294" s="200" t="s">
        <v>429</v>
      </c>
      <c r="D294" s="201">
        <f t="shared" ref="D294:I294" si="152">D295+D296</f>
        <v>0</v>
      </c>
      <c r="E294" s="201">
        <f t="shared" si="152"/>
        <v>0</v>
      </c>
      <c r="F294" s="201">
        <f t="shared" si="152"/>
        <v>0</v>
      </c>
      <c r="G294" s="201">
        <f t="shared" si="152"/>
        <v>0</v>
      </c>
      <c r="H294" s="201">
        <f t="shared" si="152"/>
        <v>0</v>
      </c>
      <c r="I294" s="201">
        <f t="shared" si="152"/>
        <v>0</v>
      </c>
      <c r="J294" s="202">
        <f t="shared" si="143"/>
        <v>0</v>
      </c>
      <c r="K294" s="202">
        <f t="shared" si="141"/>
        <v>0</v>
      </c>
    </row>
    <row r="295" spans="1:11" ht="27.75" hidden="1" customHeight="1">
      <c r="A295" s="135">
        <v>241</v>
      </c>
      <c r="B295" s="229"/>
      <c r="C295" s="113" t="s">
        <v>430</v>
      </c>
      <c r="D295" s="136"/>
      <c r="E295" s="136">
        <f>D295</f>
        <v>0</v>
      </c>
      <c r="F295" s="213"/>
      <c r="G295" s="136"/>
      <c r="H295" s="136"/>
      <c r="I295" s="131">
        <f>F295+G295+H295</f>
        <v>0</v>
      </c>
      <c r="J295" s="132">
        <f t="shared" si="143"/>
        <v>0</v>
      </c>
      <c r="K295" s="132">
        <f t="shared" si="141"/>
        <v>0</v>
      </c>
    </row>
    <row r="296" spans="1:11" ht="43.5" hidden="1" customHeight="1">
      <c r="A296" s="257" t="s">
        <v>242</v>
      </c>
      <c r="B296" s="264"/>
      <c r="C296" s="251" t="s">
        <v>350</v>
      </c>
      <c r="D296" s="279"/>
      <c r="E296" s="279"/>
      <c r="F296" s="260"/>
      <c r="G296" s="280"/>
      <c r="H296" s="280"/>
      <c r="I296" s="281">
        <f>F296+G296+H296</f>
        <v>0</v>
      </c>
      <c r="J296" s="255">
        <f t="shared" si="143"/>
        <v>0</v>
      </c>
      <c r="K296" s="255">
        <f t="shared" si="141"/>
        <v>0</v>
      </c>
    </row>
    <row r="297" spans="1:11" s="197" customFormat="1" ht="25.5" customHeight="1">
      <c r="A297" s="436" t="s">
        <v>325</v>
      </c>
      <c r="B297" s="437" t="s">
        <v>352</v>
      </c>
      <c r="C297" s="435" t="s">
        <v>477</v>
      </c>
      <c r="D297" s="438">
        <f t="shared" ref="D297:I297" si="153">D298</f>
        <v>23000</v>
      </c>
      <c r="E297" s="438">
        <f t="shared" si="153"/>
        <v>23000</v>
      </c>
      <c r="F297" s="438">
        <f t="shared" si="153"/>
        <v>22400</v>
      </c>
      <c r="G297" s="438">
        <f t="shared" si="153"/>
        <v>0</v>
      </c>
      <c r="H297" s="438">
        <f t="shared" si="153"/>
        <v>0</v>
      </c>
      <c r="I297" s="438">
        <f t="shared" si="153"/>
        <v>22400</v>
      </c>
      <c r="J297" s="439">
        <f t="shared" si="143"/>
        <v>600</v>
      </c>
      <c r="K297" s="439">
        <f t="shared" si="141"/>
        <v>600</v>
      </c>
    </row>
    <row r="298" spans="1:11" s="197" customFormat="1" hidden="1">
      <c r="A298" s="330" t="s">
        <v>186</v>
      </c>
      <c r="B298" s="331"/>
      <c r="C298" s="315" t="s">
        <v>478</v>
      </c>
      <c r="D298" s="332">
        <f t="shared" ref="D298:I298" si="154">D300+D299</f>
        <v>23000</v>
      </c>
      <c r="E298" s="332">
        <f t="shared" si="154"/>
        <v>23000</v>
      </c>
      <c r="F298" s="332">
        <f t="shared" si="154"/>
        <v>22400</v>
      </c>
      <c r="G298" s="332">
        <f t="shared" si="154"/>
        <v>0</v>
      </c>
      <c r="H298" s="332">
        <f t="shared" si="154"/>
        <v>0</v>
      </c>
      <c r="I298" s="332">
        <f t="shared" si="154"/>
        <v>22400</v>
      </c>
      <c r="J298" s="317">
        <f t="shared" ref="J298:J304" si="155">D298-F298</f>
        <v>600</v>
      </c>
      <c r="K298" s="317">
        <f t="shared" ref="K298:K304" si="156">E298-F298</f>
        <v>600</v>
      </c>
    </row>
    <row r="299" spans="1:11" ht="11.25" customHeight="1">
      <c r="A299" s="326" t="s">
        <v>28</v>
      </c>
      <c r="B299" s="327"/>
      <c r="C299" s="323" t="s">
        <v>545</v>
      </c>
      <c r="D299" s="329">
        <v>20000</v>
      </c>
      <c r="E299" s="329">
        <f>D299</f>
        <v>20000</v>
      </c>
      <c r="F299" s="329">
        <v>20000</v>
      </c>
      <c r="G299" s="329"/>
      <c r="H299" s="329"/>
      <c r="I299" s="325">
        <f>F299+G299+H299</f>
        <v>20000</v>
      </c>
      <c r="J299" s="325">
        <f t="shared" si="155"/>
        <v>0</v>
      </c>
      <c r="K299" s="325">
        <f t="shared" si="156"/>
        <v>0</v>
      </c>
    </row>
    <row r="300" spans="1:11">
      <c r="A300" s="326" t="s">
        <v>28</v>
      </c>
      <c r="B300" s="327"/>
      <c r="C300" s="323" t="s">
        <v>546</v>
      </c>
      <c r="D300" s="329">
        <v>3000</v>
      </c>
      <c r="E300" s="329">
        <f>D300</f>
        <v>3000</v>
      </c>
      <c r="F300" s="329">
        <v>2400</v>
      </c>
      <c r="G300" s="329"/>
      <c r="H300" s="329"/>
      <c r="I300" s="325">
        <f>F300+G300+H300</f>
        <v>2400</v>
      </c>
      <c r="J300" s="325">
        <f t="shared" si="155"/>
        <v>600</v>
      </c>
      <c r="K300" s="325">
        <f t="shared" si="156"/>
        <v>600</v>
      </c>
    </row>
    <row r="301" spans="1:11" s="239" customFormat="1" ht="16.5" hidden="1" customHeight="1">
      <c r="A301" s="300" t="s">
        <v>303</v>
      </c>
      <c r="B301" s="301" t="s">
        <v>352</v>
      </c>
      <c r="C301" s="238" t="s">
        <v>431</v>
      </c>
      <c r="D301" s="302">
        <f t="shared" ref="D301:I303" si="157">D302</f>
        <v>0</v>
      </c>
      <c r="E301" s="302">
        <f t="shared" si="157"/>
        <v>0</v>
      </c>
      <c r="F301" s="302">
        <f t="shared" si="157"/>
        <v>0</v>
      </c>
      <c r="G301" s="302">
        <f t="shared" si="157"/>
        <v>0</v>
      </c>
      <c r="H301" s="302">
        <f t="shared" si="157"/>
        <v>0</v>
      </c>
      <c r="I301" s="302">
        <f t="shared" si="157"/>
        <v>0</v>
      </c>
      <c r="J301" s="303">
        <f t="shared" si="155"/>
        <v>0</v>
      </c>
      <c r="K301" s="303">
        <f t="shared" si="156"/>
        <v>0</v>
      </c>
    </row>
    <row r="302" spans="1:11" s="177" customFormat="1" ht="18.75" hidden="1" customHeight="1">
      <c r="A302" s="164" t="s">
        <v>186</v>
      </c>
      <c r="B302" s="230"/>
      <c r="C302" s="165" t="s">
        <v>432</v>
      </c>
      <c r="D302" s="166">
        <f t="shared" si="157"/>
        <v>0</v>
      </c>
      <c r="E302" s="166">
        <f t="shared" si="157"/>
        <v>0</v>
      </c>
      <c r="F302" s="166">
        <f t="shared" si="157"/>
        <v>0</v>
      </c>
      <c r="G302" s="166">
        <f t="shared" si="157"/>
        <v>0</v>
      </c>
      <c r="H302" s="166">
        <f t="shared" si="157"/>
        <v>0</v>
      </c>
      <c r="I302" s="166">
        <f t="shared" si="157"/>
        <v>0</v>
      </c>
      <c r="J302" s="162">
        <f t="shared" si="155"/>
        <v>0</v>
      </c>
      <c r="K302" s="162">
        <f t="shared" si="156"/>
        <v>0</v>
      </c>
    </row>
    <row r="303" spans="1:11" s="177" customFormat="1" ht="24.75" hidden="1" customHeight="1">
      <c r="A303" s="164" t="s">
        <v>309</v>
      </c>
      <c r="B303" s="230"/>
      <c r="C303" s="165" t="s">
        <v>434</v>
      </c>
      <c r="D303" s="166">
        <f t="shared" si="157"/>
        <v>0</v>
      </c>
      <c r="E303" s="166">
        <f t="shared" si="157"/>
        <v>0</v>
      </c>
      <c r="F303" s="166">
        <f t="shared" si="157"/>
        <v>0</v>
      </c>
      <c r="G303" s="166">
        <f t="shared" si="157"/>
        <v>0</v>
      </c>
      <c r="H303" s="166">
        <f t="shared" si="157"/>
        <v>0</v>
      </c>
      <c r="I303" s="166">
        <f t="shared" si="157"/>
        <v>0</v>
      </c>
      <c r="J303" s="162">
        <f t="shared" si="155"/>
        <v>0</v>
      </c>
      <c r="K303" s="162">
        <f t="shared" si="156"/>
        <v>0</v>
      </c>
    </row>
    <row r="304" spans="1:11" ht="22.5" hidden="1" customHeight="1">
      <c r="A304" s="135" t="s">
        <v>308</v>
      </c>
      <c r="B304" s="229"/>
      <c r="C304" s="113" t="s">
        <v>433</v>
      </c>
      <c r="D304" s="136">
        <f>23260-23260</f>
        <v>0</v>
      </c>
      <c r="E304" s="329">
        <f>D304</f>
        <v>0</v>
      </c>
      <c r="F304" s="136"/>
      <c r="G304" s="136"/>
      <c r="H304" s="136"/>
      <c r="I304" s="131">
        <f>F304+G304+H304</f>
        <v>0</v>
      </c>
      <c r="J304" s="132">
        <f t="shared" si="155"/>
        <v>0</v>
      </c>
      <c r="K304" s="132">
        <f t="shared" si="156"/>
        <v>0</v>
      </c>
    </row>
    <row r="305" spans="1:11" ht="25.5" hidden="1" customHeight="1">
      <c r="A305" s="257"/>
      <c r="B305" s="264"/>
      <c r="C305" s="251"/>
      <c r="D305" s="138"/>
      <c r="E305" s="138"/>
      <c r="F305" s="138"/>
      <c r="G305" s="138"/>
      <c r="H305" s="138"/>
      <c r="I305" s="256"/>
      <c r="J305" s="255"/>
      <c r="K305" s="255"/>
    </row>
    <row r="306" spans="1:11" s="239" customFormat="1" ht="15" hidden="1" customHeight="1">
      <c r="A306" s="334" t="s">
        <v>40</v>
      </c>
      <c r="B306" s="335" t="s">
        <v>352</v>
      </c>
      <c r="C306" s="311" t="s">
        <v>387</v>
      </c>
      <c r="D306" s="336">
        <f t="shared" ref="D306:I307" si="158">D307</f>
        <v>0</v>
      </c>
      <c r="E306" s="336">
        <f t="shared" si="158"/>
        <v>0</v>
      </c>
      <c r="F306" s="336">
        <f t="shared" si="158"/>
        <v>0</v>
      </c>
      <c r="G306" s="336">
        <f t="shared" si="158"/>
        <v>0</v>
      </c>
      <c r="H306" s="336">
        <f t="shared" si="158"/>
        <v>0</v>
      </c>
      <c r="I306" s="336">
        <f t="shared" si="158"/>
        <v>0</v>
      </c>
      <c r="J306" s="312">
        <f>D306-F306</f>
        <v>0</v>
      </c>
      <c r="K306" s="312">
        <f>E306-F306</f>
        <v>0</v>
      </c>
    </row>
    <row r="307" spans="1:11" s="204" customFormat="1" hidden="1">
      <c r="A307" s="330" t="s">
        <v>186</v>
      </c>
      <c r="B307" s="331"/>
      <c r="C307" s="315" t="s">
        <v>388</v>
      </c>
      <c r="D307" s="341">
        <f t="shared" si="158"/>
        <v>0</v>
      </c>
      <c r="E307" s="341">
        <f t="shared" si="158"/>
        <v>0</v>
      </c>
      <c r="F307" s="341">
        <f t="shared" si="158"/>
        <v>0</v>
      </c>
      <c r="G307" s="341">
        <f t="shared" si="158"/>
        <v>0</v>
      </c>
      <c r="H307" s="341">
        <f t="shared" si="158"/>
        <v>0</v>
      </c>
      <c r="I307" s="341">
        <f t="shared" si="158"/>
        <v>0</v>
      </c>
      <c r="J307" s="317">
        <f>D307-F307</f>
        <v>0</v>
      </c>
      <c r="K307" s="317">
        <f>E307-F307</f>
        <v>0</v>
      </c>
    </row>
    <row r="308" spans="1:11" hidden="1">
      <c r="A308" s="326" t="s">
        <v>35</v>
      </c>
      <c r="B308" s="327"/>
      <c r="C308" s="323" t="s">
        <v>414</v>
      </c>
      <c r="D308" s="329"/>
      <c r="E308" s="329">
        <f>D308</f>
        <v>0</v>
      </c>
      <c r="F308" s="329"/>
      <c r="G308" s="329"/>
      <c r="H308" s="329"/>
      <c r="I308" s="325">
        <f>F308+G308+H308</f>
        <v>0</v>
      </c>
      <c r="J308" s="325">
        <f>D308-F308</f>
        <v>0</v>
      </c>
      <c r="K308" s="325">
        <f>E308-F308</f>
        <v>0</v>
      </c>
    </row>
    <row r="309" spans="1:11" hidden="1">
      <c r="A309" s="291"/>
      <c r="B309" s="286"/>
      <c r="C309" s="251"/>
      <c r="D309" s="287"/>
      <c r="E309" s="287"/>
      <c r="F309" s="287"/>
      <c r="G309" s="287"/>
      <c r="H309" s="287"/>
      <c r="I309" s="256">
        <f>F309+G309+H309</f>
        <v>0</v>
      </c>
      <c r="J309" s="256">
        <f>D309-F309</f>
        <v>0</v>
      </c>
      <c r="K309" s="256">
        <f>E309-F309</f>
        <v>0</v>
      </c>
    </row>
    <row r="310" spans="1:11" s="434" customFormat="1" ht="18.75" customHeight="1">
      <c r="A310" s="417" t="s">
        <v>41</v>
      </c>
      <c r="B310" s="349"/>
      <c r="C310" s="352"/>
      <c r="D310" s="353">
        <f>D297+D234+D142+D130+D113+D100+D96+D89+D40+D26</f>
        <v>7228308.2300000004</v>
      </c>
      <c r="E310" s="353">
        <f t="shared" ref="E310:K310" si="159">E297+E234+E142+E130+E113+E100+E96+E89+E40+E26</f>
        <v>7228308.2300000004</v>
      </c>
      <c r="F310" s="353">
        <f t="shared" si="159"/>
        <v>4589176.58</v>
      </c>
      <c r="G310" s="353">
        <f t="shared" si="159"/>
        <v>0</v>
      </c>
      <c r="H310" s="353">
        <f t="shared" si="159"/>
        <v>0</v>
      </c>
      <c r="I310" s="353">
        <f t="shared" si="159"/>
        <v>4589176.58</v>
      </c>
      <c r="J310" s="353">
        <f t="shared" si="159"/>
        <v>2639131.65</v>
      </c>
      <c r="K310" s="353">
        <f t="shared" si="159"/>
        <v>2639131.65</v>
      </c>
    </row>
    <row r="311" spans="1:11" hidden="1">
      <c r="A311" s="326" t="s">
        <v>12</v>
      </c>
      <c r="B311" s="327"/>
      <c r="C311" s="352"/>
      <c r="D311" s="329"/>
      <c r="E311" s="329"/>
      <c r="F311" s="329"/>
      <c r="G311" s="329"/>
      <c r="H311" s="329"/>
      <c r="I311" s="325">
        <f>F311+G311+H311</f>
        <v>0</v>
      </c>
      <c r="J311" s="325">
        <f>D311-F311</f>
        <v>0</v>
      </c>
      <c r="K311" s="325">
        <f>E311-F311</f>
        <v>0</v>
      </c>
    </row>
    <row r="312" spans="1:11" hidden="1">
      <c r="A312" s="326" t="s">
        <v>42</v>
      </c>
      <c r="B312" s="327"/>
      <c r="C312" s="352"/>
      <c r="D312" s="329">
        <f t="shared" ref="D312:I312" si="160">D310</f>
        <v>7228308.2300000004</v>
      </c>
      <c r="E312" s="329">
        <f t="shared" si="160"/>
        <v>7228308.2300000004</v>
      </c>
      <c r="F312" s="329">
        <f t="shared" si="160"/>
        <v>4589176.58</v>
      </c>
      <c r="G312" s="329">
        <f t="shared" si="160"/>
        <v>0</v>
      </c>
      <c r="H312" s="329">
        <f t="shared" si="160"/>
        <v>0</v>
      </c>
      <c r="I312" s="329">
        <f t="shared" si="160"/>
        <v>4589176.58</v>
      </c>
      <c r="J312" s="325">
        <f>D312-F312</f>
        <v>2639131.6500000004</v>
      </c>
      <c r="K312" s="325">
        <f>E312-F312</f>
        <v>2639131.6500000004</v>
      </c>
    </row>
    <row r="313" spans="1:11" ht="22.5">
      <c r="A313" s="321" t="s">
        <v>148</v>
      </c>
      <c r="B313" s="322">
        <v>450</v>
      </c>
      <c r="C313" s="385"/>
      <c r="D313" s="325">
        <f>Доходы!D17-'Расходы '!D312</f>
        <v>-17911.230000000447</v>
      </c>
      <c r="E313" s="325"/>
      <c r="F313" s="325">
        <f>Доходы!E97-'Расходы '!F312</f>
        <v>111437.20999999996</v>
      </c>
      <c r="G313" s="329"/>
      <c r="H313" s="329"/>
      <c r="I313" s="354">
        <f>F313</f>
        <v>111437.20999999996</v>
      </c>
      <c r="J313" s="325">
        <f>D313-F313</f>
        <v>-129348.44000000041</v>
      </c>
      <c r="K313" s="325"/>
    </row>
    <row r="314" spans="1:11" s="224" customFormat="1">
      <c r="A314" s="355"/>
      <c r="B314" s="327"/>
      <c r="C314" s="386"/>
      <c r="D314" s="357">
        <v>7228308.2300000004</v>
      </c>
      <c r="E314" s="357">
        <f>D314</f>
        <v>7228308.2300000004</v>
      </c>
      <c r="F314" s="358">
        <v>0</v>
      </c>
      <c r="G314" s="356"/>
      <c r="H314" s="356"/>
      <c r="I314" s="356"/>
      <c r="J314" s="359"/>
      <c r="K314" s="359"/>
    </row>
    <row r="315" spans="1:11">
      <c r="A315" s="326"/>
      <c r="B315" s="327"/>
      <c r="C315" s="352"/>
      <c r="D315" s="354">
        <f>D314-D312</f>
        <v>0</v>
      </c>
      <c r="E315" s="354">
        <f>E314-E312</f>
        <v>0</v>
      </c>
      <c r="F315" s="354"/>
      <c r="G315" s="352"/>
      <c r="H315" s="352"/>
      <c r="I315" s="329">
        <f>I312-F312</f>
        <v>0</v>
      </c>
      <c r="J315" s="360"/>
      <c r="K315" s="360"/>
    </row>
    <row r="316" spans="1:11">
      <c r="A316" s="488"/>
      <c r="B316" s="489"/>
      <c r="C316" s="489"/>
      <c r="D316" s="489"/>
      <c r="E316" s="489"/>
      <c r="F316" s="489"/>
      <c r="G316" s="489"/>
      <c r="H316" s="489"/>
      <c r="I316" s="489"/>
      <c r="J316" s="490"/>
      <c r="K316" s="490"/>
    </row>
    <row r="317" spans="1:11" ht="21" hidden="1" customHeight="1">
      <c r="A317" s="291" t="s">
        <v>20</v>
      </c>
      <c r="B317" s="286"/>
      <c r="C317" s="251" t="s">
        <v>362</v>
      </c>
      <c r="D317" s="287"/>
      <c r="E317" s="287"/>
      <c r="F317" s="287"/>
      <c r="G317" s="287"/>
      <c r="H317" s="287"/>
      <c r="I317" s="256">
        <f>F317+G317+H317</f>
        <v>0</v>
      </c>
      <c r="J317" s="256">
        <f>D317-F317</f>
        <v>0</v>
      </c>
      <c r="K317" s="256">
        <f>E317-F317</f>
        <v>0</v>
      </c>
    </row>
    <row r="318" spans="1:11" ht="6" hidden="1" customHeight="1">
      <c r="A318" s="326"/>
      <c r="B318" s="327"/>
      <c r="C318" s="323"/>
      <c r="D318" s="329"/>
      <c r="E318" s="329"/>
      <c r="F318" s="329"/>
      <c r="G318" s="329"/>
      <c r="H318" s="329"/>
      <c r="I318" s="325"/>
      <c r="J318" s="325"/>
      <c r="K318" s="325"/>
    </row>
    <row r="319" spans="1:11" ht="9.75" hidden="1" customHeight="1">
      <c r="A319" s="191"/>
      <c r="B319" s="228" t="s">
        <v>78</v>
      </c>
      <c r="C319" s="126" t="s">
        <v>134</v>
      </c>
      <c r="D319" s="122" t="s">
        <v>150</v>
      </c>
      <c r="E319" s="123" t="s">
        <v>132</v>
      </c>
      <c r="F319" s="384"/>
      <c r="G319" s="384"/>
      <c r="H319" s="384"/>
      <c r="I319" s="384"/>
      <c r="J319" s="128" t="s">
        <v>133</v>
      </c>
      <c r="K319" s="127"/>
    </row>
    <row r="320" spans="1:11" ht="11.25" hidden="1" customHeight="1">
      <c r="A320" s="190"/>
      <c r="B320" s="228" t="s">
        <v>79</v>
      </c>
      <c r="C320" s="126" t="s">
        <v>137</v>
      </c>
      <c r="D320" s="122" t="s">
        <v>151</v>
      </c>
      <c r="E320" s="122" t="s">
        <v>135</v>
      </c>
      <c r="F320" s="129" t="s">
        <v>123</v>
      </c>
      <c r="G320" s="145" t="s">
        <v>64</v>
      </c>
      <c r="H320" s="146" t="s">
        <v>67</v>
      </c>
      <c r="I320" s="124"/>
      <c r="J320" s="123" t="s">
        <v>136</v>
      </c>
      <c r="K320" s="123" t="s">
        <v>136</v>
      </c>
    </row>
    <row r="321" spans="1:11" ht="11.25" hidden="1" customHeight="1">
      <c r="A321" s="191" t="s">
        <v>60</v>
      </c>
      <c r="B321" s="228" t="s">
        <v>80</v>
      </c>
      <c r="C321" s="121" t="s">
        <v>141</v>
      </c>
      <c r="D321" s="122" t="s">
        <v>58</v>
      </c>
      <c r="E321" s="130" t="s">
        <v>138</v>
      </c>
      <c r="F321" s="130" t="s">
        <v>124</v>
      </c>
      <c r="G321" s="147" t="s">
        <v>65</v>
      </c>
      <c r="H321" s="147" t="s">
        <v>68</v>
      </c>
      <c r="I321" s="122" t="s">
        <v>69</v>
      </c>
      <c r="J321" s="123" t="s">
        <v>139</v>
      </c>
      <c r="K321" s="123" t="s">
        <v>140</v>
      </c>
    </row>
    <row r="322" spans="1:11" ht="10.5" hidden="1" customHeight="1">
      <c r="A322" s="190"/>
      <c r="B322" s="228"/>
      <c r="C322" s="121" t="s">
        <v>143</v>
      </c>
      <c r="D322" s="122"/>
      <c r="E322" s="130"/>
      <c r="F322" s="130" t="s">
        <v>114</v>
      </c>
      <c r="G322" s="147" t="s">
        <v>66</v>
      </c>
      <c r="H322" s="147"/>
      <c r="I322" s="122"/>
      <c r="J322" s="123" t="s">
        <v>142</v>
      </c>
      <c r="K322" s="123" t="s">
        <v>135</v>
      </c>
    </row>
    <row r="323" spans="1:11" ht="11.25" hidden="1" customHeight="1">
      <c r="A323" s="190"/>
      <c r="B323" s="228"/>
      <c r="C323" s="121"/>
      <c r="D323" s="122"/>
      <c r="E323" s="130"/>
      <c r="F323" s="130" t="s">
        <v>115</v>
      </c>
      <c r="G323" s="147"/>
      <c r="H323" s="147"/>
      <c r="I323" s="122"/>
      <c r="J323" s="123"/>
      <c r="K323" s="123" t="s">
        <v>138</v>
      </c>
    </row>
    <row r="324" spans="1:11" s="249" customFormat="1" ht="12.75" hidden="1" customHeight="1">
      <c r="A324" s="361"/>
      <c r="B324" s="362"/>
      <c r="C324" s="363"/>
      <c r="D324" s="364"/>
      <c r="E324" s="364"/>
      <c r="F324" s="364"/>
      <c r="G324" s="364"/>
      <c r="H324" s="364"/>
      <c r="I324" s="364"/>
      <c r="J324" s="364"/>
      <c r="K324" s="364"/>
    </row>
    <row r="325" spans="1:11" s="383" customFormat="1" ht="11.25" hidden="1" customHeight="1">
      <c r="A325" s="379"/>
      <c r="B325" s="380"/>
      <c r="C325" s="381"/>
      <c r="D325" s="382"/>
      <c r="E325" s="382"/>
      <c r="F325" s="382"/>
      <c r="G325" s="382"/>
      <c r="H325" s="382"/>
      <c r="I325" s="382"/>
      <c r="J325" s="382"/>
      <c r="K325" s="382"/>
    </row>
    <row r="326" spans="1:11" s="378" customFormat="1" ht="12" hidden="1" customHeight="1">
      <c r="A326" s="372"/>
      <c r="B326" s="375"/>
      <c r="C326" s="376"/>
      <c r="D326" s="376"/>
      <c r="E326" s="376"/>
      <c r="F326" s="376"/>
      <c r="G326" s="376"/>
      <c r="H326" s="376"/>
      <c r="I326" s="376"/>
      <c r="J326" s="377"/>
      <c r="K326" s="377"/>
    </row>
    <row r="327" spans="1:11" s="133" customFormat="1" ht="12.75" hidden="1" customHeight="1">
      <c r="A327" s="365"/>
      <c r="B327" s="349"/>
      <c r="C327" s="366"/>
      <c r="D327" s="387"/>
      <c r="E327" s="387"/>
      <c r="F327" s="387"/>
      <c r="G327" s="353"/>
      <c r="H327" s="353"/>
      <c r="I327" s="353"/>
      <c r="J327" s="353"/>
      <c r="K327" s="353"/>
    </row>
    <row r="328" spans="1:11" s="248" customFormat="1" hidden="1">
      <c r="A328" s="367"/>
      <c r="B328" s="368"/>
      <c r="C328" s="369"/>
      <c r="D328" s="370"/>
      <c r="E328" s="370"/>
      <c r="F328" s="370"/>
      <c r="G328" s="370"/>
      <c r="H328" s="370"/>
      <c r="I328" s="370"/>
      <c r="J328" s="370"/>
      <c r="K328" s="370"/>
    </row>
    <row r="329" spans="1:11" s="248" customFormat="1" ht="20.25" hidden="1" customHeight="1">
      <c r="A329" s="367"/>
      <c r="B329" s="368"/>
      <c r="C329" s="369"/>
      <c r="D329" s="370"/>
      <c r="E329" s="370"/>
      <c r="F329" s="370"/>
      <c r="G329" s="370"/>
      <c r="H329" s="370"/>
      <c r="I329" s="370"/>
      <c r="J329" s="370"/>
      <c r="K329" s="370"/>
    </row>
    <row r="330" spans="1:11" hidden="1">
      <c r="A330" s="291" t="s">
        <v>20</v>
      </c>
      <c r="B330" s="286"/>
      <c r="C330" s="251" t="s">
        <v>363</v>
      </c>
      <c r="D330" s="287"/>
      <c r="E330" s="287"/>
      <c r="F330" s="287"/>
      <c r="G330" s="287"/>
      <c r="H330" s="287"/>
      <c r="I330" s="256">
        <f>F330+G330+H330</f>
        <v>0</v>
      </c>
      <c r="J330" s="256">
        <f>D330-F330</f>
        <v>0</v>
      </c>
      <c r="K330" s="256">
        <f>E330-F330</f>
        <v>0</v>
      </c>
    </row>
    <row r="331" spans="1:11" hidden="1">
      <c r="A331" s="326"/>
      <c r="B331" s="327"/>
      <c r="C331" s="323"/>
      <c r="D331" s="329"/>
      <c r="E331" s="329"/>
      <c r="F331" s="329"/>
      <c r="G331" s="329"/>
      <c r="H331" s="329"/>
      <c r="I331" s="325"/>
      <c r="J331" s="325"/>
      <c r="K331" s="325"/>
    </row>
    <row r="332" spans="1:11" ht="14.25" hidden="1" customHeight="1">
      <c r="A332" s="326"/>
      <c r="B332" s="327"/>
      <c r="C332" s="323"/>
      <c r="D332" s="329"/>
      <c r="E332" s="329"/>
      <c r="F332" s="329"/>
      <c r="G332" s="329"/>
      <c r="H332" s="329"/>
      <c r="I332" s="325"/>
      <c r="J332" s="325"/>
      <c r="K332" s="325"/>
    </row>
    <row r="333" spans="1:11" hidden="1">
      <c r="A333" s="326"/>
      <c r="B333" s="327"/>
      <c r="C333" s="323"/>
      <c r="D333" s="329"/>
      <c r="E333" s="329"/>
      <c r="F333" s="329"/>
      <c r="G333" s="329"/>
      <c r="H333" s="329"/>
      <c r="I333" s="325"/>
      <c r="J333" s="325"/>
      <c r="K333" s="325"/>
    </row>
    <row r="334" spans="1:11" ht="14.25" hidden="1" customHeight="1">
      <c r="A334" s="326"/>
      <c r="B334" s="327"/>
      <c r="C334" s="323"/>
      <c r="D334" s="329"/>
      <c r="E334" s="329"/>
      <c r="F334" s="329"/>
      <c r="G334" s="329"/>
      <c r="H334" s="329"/>
      <c r="I334" s="325"/>
      <c r="J334" s="325"/>
      <c r="K334" s="325"/>
    </row>
    <row r="335" spans="1:11" hidden="1">
      <c r="A335" s="326"/>
      <c r="B335" s="327"/>
      <c r="C335" s="323"/>
      <c r="D335" s="329"/>
      <c r="E335" s="329"/>
      <c r="F335" s="329"/>
      <c r="G335" s="329"/>
      <c r="H335" s="329"/>
      <c r="I335" s="325"/>
      <c r="J335" s="325"/>
      <c r="K335" s="325"/>
    </row>
    <row r="336" spans="1:11" ht="14.25" hidden="1" customHeight="1">
      <c r="A336" s="326"/>
      <c r="B336" s="327"/>
      <c r="C336" s="323"/>
      <c r="D336" s="329"/>
      <c r="E336" s="329"/>
      <c r="F336" s="329"/>
      <c r="G336" s="329"/>
      <c r="H336" s="329"/>
      <c r="I336" s="325"/>
      <c r="J336" s="325"/>
      <c r="K336" s="325"/>
    </row>
    <row r="337" spans="1:11" s="250" customFormat="1" hidden="1">
      <c r="A337" s="372"/>
      <c r="B337" s="373"/>
      <c r="C337" s="374"/>
      <c r="D337" s="370"/>
      <c r="E337" s="370"/>
      <c r="F337" s="370"/>
      <c r="G337" s="370"/>
      <c r="H337" s="370"/>
      <c r="I337" s="370"/>
      <c r="J337" s="370"/>
      <c r="K337" s="370"/>
    </row>
    <row r="338" spans="1:11" hidden="1">
      <c r="A338" s="326"/>
      <c r="B338" s="327"/>
      <c r="C338" s="323"/>
      <c r="D338" s="329"/>
      <c r="E338" s="329"/>
      <c r="F338" s="329"/>
      <c r="G338" s="329"/>
      <c r="H338" s="329"/>
      <c r="I338" s="325"/>
      <c r="J338" s="325"/>
      <c r="K338" s="325"/>
    </row>
    <row r="339" spans="1:11" hidden="1">
      <c r="A339" s="326"/>
      <c r="B339" s="327"/>
      <c r="C339" s="323"/>
      <c r="D339" s="329"/>
      <c r="E339" s="329"/>
      <c r="F339" s="329"/>
      <c r="G339" s="329"/>
      <c r="H339" s="329"/>
      <c r="I339" s="325"/>
      <c r="J339" s="325"/>
      <c r="K339" s="325"/>
    </row>
    <row r="340" spans="1:11" s="248" customFormat="1" hidden="1">
      <c r="A340" s="367"/>
      <c r="B340" s="368"/>
      <c r="C340" s="369"/>
      <c r="D340" s="370"/>
      <c r="E340" s="370"/>
      <c r="F340" s="370"/>
      <c r="G340" s="370"/>
      <c r="H340" s="370"/>
      <c r="I340" s="371"/>
      <c r="J340" s="371"/>
      <c r="K340" s="371"/>
    </row>
    <row r="341" spans="1:11" s="248" customFormat="1" hidden="1">
      <c r="A341" s="367"/>
      <c r="B341" s="368"/>
      <c r="C341" s="369"/>
      <c r="D341" s="370"/>
      <c r="E341" s="370"/>
      <c r="F341" s="370"/>
      <c r="G341" s="370"/>
      <c r="H341" s="370"/>
      <c r="I341" s="370"/>
      <c r="J341" s="370"/>
      <c r="K341" s="370"/>
    </row>
    <row r="342" spans="1:11" ht="12.75" hidden="1" customHeight="1">
      <c r="A342" s="326"/>
      <c r="B342" s="327"/>
      <c r="C342" s="323"/>
      <c r="D342" s="329"/>
      <c r="E342" s="329"/>
      <c r="F342" s="329"/>
      <c r="G342" s="329"/>
      <c r="H342" s="329"/>
      <c r="I342" s="325"/>
      <c r="J342" s="325"/>
      <c r="K342" s="325"/>
    </row>
    <row r="343" spans="1:11" ht="12.75" hidden="1" customHeight="1">
      <c r="A343" s="326"/>
      <c r="B343" s="327"/>
      <c r="C343" s="323"/>
      <c r="D343" s="329"/>
      <c r="E343" s="329"/>
      <c r="F343" s="329"/>
      <c r="G343" s="329"/>
      <c r="H343" s="329"/>
      <c r="I343" s="325"/>
      <c r="J343" s="325"/>
      <c r="K343" s="325"/>
    </row>
    <row r="344" spans="1:11" hidden="1">
      <c r="A344" s="326"/>
      <c r="B344" s="327"/>
      <c r="C344" s="323"/>
      <c r="D344" s="329"/>
      <c r="E344" s="329"/>
      <c r="F344" s="329"/>
      <c r="G344" s="329"/>
      <c r="H344" s="329"/>
      <c r="I344" s="325"/>
      <c r="J344" s="325"/>
      <c r="K344" s="325"/>
    </row>
    <row r="345" spans="1:11" ht="7.5" hidden="1" customHeight="1">
      <c r="A345" s="326"/>
      <c r="B345" s="327"/>
      <c r="C345" s="352"/>
      <c r="D345" s="352"/>
      <c r="E345" s="352"/>
      <c r="F345" s="352"/>
      <c r="G345" s="352"/>
      <c r="H345" s="352"/>
      <c r="I345" s="352"/>
      <c r="J345" s="360"/>
      <c r="K345" s="360"/>
    </row>
    <row r="346" spans="1:11" s="177" customFormat="1" ht="5.25" hidden="1" customHeight="1">
      <c r="A346" s="492" t="s">
        <v>364</v>
      </c>
      <c r="B346" s="493"/>
      <c r="C346" s="494"/>
      <c r="D346" s="345"/>
      <c r="E346" s="345"/>
      <c r="F346" s="345">
        <f>F325+F326-F328</f>
        <v>0</v>
      </c>
      <c r="G346" s="345"/>
      <c r="H346" s="345"/>
      <c r="I346" s="345"/>
      <c r="J346" s="345"/>
      <c r="K346" s="345"/>
    </row>
    <row r="347" spans="1:11">
      <c r="A347" s="441"/>
      <c r="B347" s="442"/>
      <c r="C347" s="443"/>
      <c r="D347" s="443"/>
    </row>
    <row r="348" spans="1:11">
      <c r="A348" s="441"/>
      <c r="B348" s="442"/>
      <c r="C348" s="443"/>
      <c r="D348" s="443"/>
      <c r="G348" s="491"/>
      <c r="H348" s="491"/>
    </row>
    <row r="349" spans="1:11">
      <c r="G349" s="491"/>
      <c r="H349" s="491"/>
    </row>
  </sheetData>
  <autoFilter ref="A11:K157">
    <filterColumn colId="3">
      <customFilters and="1">
        <customFilter operator="notEqual" val=" "/>
      </customFilters>
    </filterColumn>
  </autoFilter>
  <mergeCells count="5">
    <mergeCell ref="F3:I4"/>
    <mergeCell ref="A316:K316"/>
    <mergeCell ref="G348:H348"/>
    <mergeCell ref="G349:H349"/>
    <mergeCell ref="A346:C346"/>
  </mergeCells>
  <phoneticPr fontId="5" type="noConversion"/>
  <conditionalFormatting sqref="D350:IV65547 I348:IV349 D348:G349 B337:C345 B347:C65547 E327:F336 D324:E325 A337:A65547 D337:IV347 G324:IV336 E326 F324:F326 D326:D336 A324:C336 A318:XFD323 E311:F312 A234:A312 G311:K317 A314:F317 B185:D312 A185:A224 L185:IV317 A135 A20 A22 A26:K31 A12:A15 L1:IV31 A1:K11 E185:K310 A32:A133 A129:IV129 B32:IV135 A227:XFD233 A136:XFD184">
    <cfRule type="cellIs" dxfId="2" priority="5" stopIfTrue="1" operator="equal">
      <formula>0</formula>
    </cfRule>
  </conditionalFormatting>
  <conditionalFormatting sqref="C12:K25">
    <cfRule type="cellIs" dxfId="1" priority="6" stopIfTrue="1" operator="equal">
      <formula>0</formula>
    </cfRule>
  </conditionalFormatting>
  <pageMargins left="0.39370078740157483" right="0" top="0.59055118110236227" bottom="0.23622047244094491" header="0.39370078740157483" footer="0.15748031496062992"/>
  <pageSetup paperSize="9" scale="90" fitToHeight="2" orientation="landscape" r:id="rId1"/>
  <headerFooter alignWithMargins="0"/>
  <rowBreaks count="2" manualBreakCount="2">
    <brk id="57" max="10" man="1"/>
    <brk id="17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Расходы </vt:lpstr>
      <vt:lpstr>Доходы!Область_печати</vt:lpstr>
      <vt:lpstr>'Расходы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Татьяна Федоровна</cp:lastModifiedBy>
  <cp:lastPrinted>2017-09-01T09:00:04Z</cp:lastPrinted>
  <dcterms:created xsi:type="dcterms:W3CDTF">1999-06-18T11:49:53Z</dcterms:created>
  <dcterms:modified xsi:type="dcterms:W3CDTF">2017-11-08T09:03:45Z</dcterms:modified>
</cp:coreProperties>
</file>