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defaultThemeVersion="124226"/>
  <bookViews>
    <workbookView xWindow="0" yWindow="-180" windowWidth="11805" windowHeight="6690" tabRatio="683"/>
  </bookViews>
  <sheets>
    <sheet name="Доходы" sheetId="3" r:id="rId1"/>
    <sheet name="Расходы " sheetId="5" r:id="rId2"/>
  </sheets>
  <definedNames>
    <definedName name="_xlnm._FilterDatabase" localSheetId="1" hidden="1">'Расходы '!$A$11:$K$170</definedName>
    <definedName name="_xlnm.Print_Area" localSheetId="0">Доходы!$A$1:$J$151</definedName>
    <definedName name="_xlnm.Print_Area" localSheetId="1">'Расходы '!$A$1:$K$356</definedName>
  </definedNames>
  <calcPr calcId="145621"/>
</workbook>
</file>

<file path=xl/calcChain.xml><?xml version="1.0" encoding="utf-8"?>
<calcChain xmlns="http://schemas.openxmlformats.org/spreadsheetml/2006/main">
  <c r="E155" i="5" l="1"/>
  <c r="F155" i="5"/>
  <c r="G155" i="5"/>
  <c r="H155" i="5"/>
  <c r="I155" i="5"/>
  <c r="J155" i="5"/>
  <c r="K155" i="5"/>
  <c r="D155" i="5"/>
  <c r="J192" i="5"/>
  <c r="I192" i="5"/>
  <c r="E192" i="5"/>
  <c r="K192" i="5" s="1"/>
  <c r="J188" i="5"/>
  <c r="I188" i="5"/>
  <c r="E188" i="5"/>
  <c r="K188" i="5" s="1"/>
  <c r="E189" i="5"/>
  <c r="K189" i="5" s="1"/>
  <c r="I189" i="5"/>
  <c r="J189" i="5"/>
  <c r="F43" i="5" l="1"/>
  <c r="G43" i="5"/>
  <c r="H43" i="5"/>
  <c r="D43" i="5"/>
  <c r="K66" i="5"/>
  <c r="J66" i="5"/>
  <c r="I66" i="5"/>
  <c r="E66" i="5"/>
  <c r="J187" i="5"/>
  <c r="I187" i="5"/>
  <c r="E187" i="5"/>
  <c r="K187" i="5" s="1"/>
  <c r="J190" i="5"/>
  <c r="I190" i="5"/>
  <c r="E190" i="5"/>
  <c r="K190" i="5" s="1"/>
  <c r="J191" i="5"/>
  <c r="I191" i="5"/>
  <c r="E191" i="5"/>
  <c r="K191" i="5" s="1"/>
  <c r="J95" i="5"/>
  <c r="I95" i="5"/>
  <c r="E95" i="5"/>
  <c r="K95" i="5" s="1"/>
  <c r="J94" i="5"/>
  <c r="I94" i="5"/>
  <c r="E94" i="5"/>
  <c r="K94" i="5" s="1"/>
  <c r="J96" i="5"/>
  <c r="I96" i="5"/>
  <c r="E96" i="5"/>
  <c r="K96" i="5" s="1"/>
  <c r="F27" i="5"/>
  <c r="G27" i="5"/>
  <c r="H27" i="5"/>
  <c r="D27" i="5"/>
  <c r="J31" i="5"/>
  <c r="I31" i="5"/>
  <c r="E31" i="5"/>
  <c r="K31" i="5" s="1"/>
  <c r="J30" i="5"/>
  <c r="I30" i="5"/>
  <c r="E30" i="5"/>
  <c r="K30" i="5" s="1"/>
  <c r="E32" i="5"/>
  <c r="I32" i="5"/>
  <c r="J32" i="5"/>
  <c r="K32" i="5"/>
  <c r="J110" i="5" l="1"/>
  <c r="J109" i="5"/>
  <c r="E110" i="5"/>
  <c r="K110" i="5" s="1"/>
  <c r="E109" i="5"/>
  <c r="K109" i="5" s="1"/>
  <c r="F108" i="5"/>
  <c r="F16" i="5" s="1"/>
  <c r="G108" i="5"/>
  <c r="G16" i="5" s="1"/>
  <c r="H108" i="5"/>
  <c r="H16" i="5" s="1"/>
  <c r="I108" i="5"/>
  <c r="I16" i="5" s="1"/>
  <c r="D108" i="5"/>
  <c r="D16" i="5" s="1"/>
  <c r="F139" i="5"/>
  <c r="G139" i="5"/>
  <c r="H139" i="5"/>
  <c r="D139" i="5"/>
  <c r="J147" i="5"/>
  <c r="I147" i="5"/>
  <c r="E147" i="5"/>
  <c r="K147" i="5" s="1"/>
  <c r="J148" i="5"/>
  <c r="I148" i="5"/>
  <c r="E148" i="5"/>
  <c r="K148" i="5" s="1"/>
  <c r="J60" i="5"/>
  <c r="I60" i="5"/>
  <c r="E60" i="5"/>
  <c r="K60" i="5" s="1"/>
  <c r="J108" i="5" l="1"/>
  <c r="J16" i="5" s="1"/>
  <c r="K108" i="5"/>
  <c r="K16" i="5" s="1"/>
  <c r="E108" i="5"/>
  <c r="E16" i="5" s="1"/>
  <c r="F247" i="5"/>
  <c r="G247" i="5"/>
  <c r="H247" i="5"/>
  <c r="D247" i="5"/>
  <c r="J154" i="5"/>
  <c r="I154" i="5"/>
  <c r="E154" i="5"/>
  <c r="K154" i="5" s="1"/>
  <c r="F122" i="5"/>
  <c r="G122" i="5"/>
  <c r="H122" i="5"/>
  <c r="D122" i="5"/>
  <c r="F111" i="5"/>
  <c r="G111" i="5"/>
  <c r="H111" i="5"/>
  <c r="D111" i="5"/>
  <c r="J309" i="5"/>
  <c r="J247" i="5" s="1"/>
  <c r="I309" i="5"/>
  <c r="I247" i="5" s="1"/>
  <c r="E309" i="5"/>
  <c r="K309" i="5" s="1"/>
  <c r="K247" i="5" s="1"/>
  <c r="J150" i="5"/>
  <c r="I150" i="5"/>
  <c r="E150" i="5"/>
  <c r="K150" i="5" s="1"/>
  <c r="E45" i="3"/>
  <c r="F45" i="3"/>
  <c r="G45" i="3"/>
  <c r="H45" i="3"/>
  <c r="D45" i="3"/>
  <c r="J50" i="3"/>
  <c r="I50" i="3"/>
  <c r="J246" i="5"/>
  <c r="I246" i="5"/>
  <c r="E246" i="5"/>
  <c r="K246" i="5" s="1"/>
  <c r="J245" i="5"/>
  <c r="I245" i="5"/>
  <c r="E245" i="5"/>
  <c r="K245" i="5" s="1"/>
  <c r="J200" i="5"/>
  <c r="I200" i="5"/>
  <c r="E200" i="5"/>
  <c r="K200" i="5" s="1"/>
  <c r="D21" i="3"/>
  <c r="E21" i="3"/>
  <c r="J28" i="3"/>
  <c r="I28" i="3"/>
  <c r="I30" i="3"/>
  <c r="J30" i="3"/>
  <c r="J138" i="5"/>
  <c r="I138" i="5"/>
  <c r="E138" i="5"/>
  <c r="K138" i="5" s="1"/>
  <c r="E247" i="5" l="1"/>
  <c r="H51" i="3"/>
  <c r="G51" i="3"/>
  <c r="F51" i="3"/>
  <c r="E51" i="3"/>
  <c r="D51" i="3"/>
  <c r="J60" i="3"/>
  <c r="I60" i="3"/>
  <c r="E20" i="3"/>
  <c r="I22" i="3"/>
  <c r="J22" i="3"/>
  <c r="D20" i="3"/>
  <c r="J32" i="3"/>
  <c r="I32" i="3"/>
  <c r="F19" i="5"/>
  <c r="D19" i="5"/>
  <c r="I136" i="5"/>
  <c r="I135" i="5"/>
  <c r="I71" i="3"/>
  <c r="D71" i="3"/>
  <c r="J71" i="3" s="1"/>
  <c r="I137" i="5"/>
  <c r="H19" i="5"/>
  <c r="I93" i="5"/>
  <c r="I92" i="5"/>
  <c r="J93" i="5"/>
  <c r="J92" i="5"/>
  <c r="J137" i="5"/>
  <c r="J136" i="5"/>
  <c r="J135" i="5"/>
  <c r="F18" i="5"/>
  <c r="E137" i="5"/>
  <c r="K137" i="5" s="1"/>
  <c r="E136" i="5"/>
  <c r="K136" i="5" s="1"/>
  <c r="E135" i="5"/>
  <c r="E93" i="5"/>
  <c r="K93" i="5" s="1"/>
  <c r="E92" i="5"/>
  <c r="J196" i="5"/>
  <c r="I196" i="5"/>
  <c r="E196" i="5"/>
  <c r="K196" i="5" s="1"/>
  <c r="J149" i="5"/>
  <c r="I149" i="5"/>
  <c r="E149" i="5"/>
  <c r="K149" i="5" s="1"/>
  <c r="J146" i="5"/>
  <c r="I146" i="5"/>
  <c r="E146" i="5"/>
  <c r="D185" i="5"/>
  <c r="F249" i="5"/>
  <c r="E107" i="5"/>
  <c r="E106" i="5" s="1"/>
  <c r="F172" i="3"/>
  <c r="E327" i="5"/>
  <c r="D72" i="3"/>
  <c r="J72" i="3" s="1"/>
  <c r="F174" i="3"/>
  <c r="F201" i="5"/>
  <c r="G201" i="5"/>
  <c r="H201" i="5"/>
  <c r="D201" i="5"/>
  <c r="E202" i="5"/>
  <c r="E201" i="5" s="1"/>
  <c r="K201" i="5" s="1"/>
  <c r="I202" i="5"/>
  <c r="I201" i="5" s="1"/>
  <c r="J202" i="5"/>
  <c r="J64" i="3"/>
  <c r="I53" i="3"/>
  <c r="I52" i="3"/>
  <c r="I61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J61" i="3"/>
  <c r="I62" i="3"/>
  <c r="J62" i="3"/>
  <c r="I63" i="3"/>
  <c r="J63" i="3"/>
  <c r="J52" i="3"/>
  <c r="J37" i="3"/>
  <c r="J36" i="3"/>
  <c r="J38" i="3"/>
  <c r="J40" i="3"/>
  <c r="J42" i="3"/>
  <c r="J39" i="3"/>
  <c r="J41" i="3"/>
  <c r="F44" i="3"/>
  <c r="G44" i="3"/>
  <c r="H44" i="3"/>
  <c r="I47" i="3"/>
  <c r="I23" i="3"/>
  <c r="I24" i="3"/>
  <c r="I25" i="3"/>
  <c r="I26" i="3"/>
  <c r="I27" i="3"/>
  <c r="I29" i="3"/>
  <c r="I31" i="3"/>
  <c r="I33" i="3"/>
  <c r="E35" i="3"/>
  <c r="E34" i="3" s="1"/>
  <c r="I36" i="3"/>
  <c r="I37" i="3"/>
  <c r="I38" i="3"/>
  <c r="I39" i="3"/>
  <c r="I40" i="3"/>
  <c r="I41" i="3"/>
  <c r="I42" i="3"/>
  <c r="I272" i="5"/>
  <c r="D84" i="3"/>
  <c r="F143" i="5"/>
  <c r="G143" i="5"/>
  <c r="H143" i="5"/>
  <c r="D143" i="5"/>
  <c r="E145" i="5"/>
  <c r="K145" i="5" s="1"/>
  <c r="J145" i="5"/>
  <c r="I145" i="5"/>
  <c r="E199" i="5"/>
  <c r="K199" i="5" s="1"/>
  <c r="D70" i="3"/>
  <c r="J70" i="3" s="1"/>
  <c r="D68" i="3"/>
  <c r="J68" i="3" s="1"/>
  <c r="F267" i="5"/>
  <c r="F266" i="5" s="1"/>
  <c r="D267" i="5"/>
  <c r="I268" i="5"/>
  <c r="I269" i="5"/>
  <c r="E144" i="5"/>
  <c r="E151" i="5"/>
  <c r="K151" i="5" s="1"/>
  <c r="E153" i="5"/>
  <c r="K153" i="5" s="1"/>
  <c r="E152" i="5"/>
  <c r="K152" i="5" s="1"/>
  <c r="I144" i="5"/>
  <c r="I151" i="5"/>
  <c r="I153" i="5"/>
  <c r="I152" i="5"/>
  <c r="J152" i="5"/>
  <c r="E130" i="5"/>
  <c r="K130" i="5" s="1"/>
  <c r="E131" i="5"/>
  <c r="E132" i="5"/>
  <c r="E133" i="5"/>
  <c r="K133" i="5" s="1"/>
  <c r="F127" i="5"/>
  <c r="G127" i="5"/>
  <c r="H127" i="5"/>
  <c r="I131" i="5"/>
  <c r="I132" i="5"/>
  <c r="I130" i="5"/>
  <c r="I133" i="5"/>
  <c r="D127" i="5"/>
  <c r="E134" i="5"/>
  <c r="K134" i="5" s="1"/>
  <c r="F129" i="5"/>
  <c r="G129" i="5"/>
  <c r="H129" i="5"/>
  <c r="I134" i="5"/>
  <c r="D129" i="5"/>
  <c r="J129" i="5" s="1"/>
  <c r="J130" i="5"/>
  <c r="E67" i="5"/>
  <c r="K67" i="5" s="1"/>
  <c r="J67" i="5"/>
  <c r="I67" i="5"/>
  <c r="E49" i="5"/>
  <c r="K49" i="5" s="1"/>
  <c r="E48" i="5"/>
  <c r="K48" i="5" s="1"/>
  <c r="E269" i="5"/>
  <c r="E232" i="5" s="1"/>
  <c r="E103" i="5"/>
  <c r="K103" i="5" s="1"/>
  <c r="J103" i="5"/>
  <c r="I103" i="5"/>
  <c r="E102" i="5"/>
  <c r="J102" i="5"/>
  <c r="I102" i="5"/>
  <c r="F101" i="5"/>
  <c r="F100" i="5" s="1"/>
  <c r="F14" i="5" s="1"/>
  <c r="G101" i="5"/>
  <c r="G100" i="5" s="1"/>
  <c r="G14" i="5" s="1"/>
  <c r="H101" i="5"/>
  <c r="H100" i="5" s="1"/>
  <c r="H14" i="5" s="1"/>
  <c r="D101" i="5"/>
  <c r="D100" i="5" s="1"/>
  <c r="D14" i="5" s="1"/>
  <c r="F59" i="5"/>
  <c r="E50" i="5"/>
  <c r="K50" i="5" s="1"/>
  <c r="E51" i="5"/>
  <c r="K51" i="5" s="1"/>
  <c r="F45" i="5"/>
  <c r="G45" i="5"/>
  <c r="H45" i="5"/>
  <c r="I50" i="5"/>
  <c r="I51" i="5"/>
  <c r="D45" i="5"/>
  <c r="J51" i="5"/>
  <c r="J50" i="5"/>
  <c r="J49" i="5"/>
  <c r="I49" i="5"/>
  <c r="D52" i="5"/>
  <c r="E53" i="5"/>
  <c r="E54" i="5"/>
  <c r="E55" i="5"/>
  <c r="K55" i="5" s="1"/>
  <c r="E56" i="5"/>
  <c r="K56" i="5" s="1"/>
  <c r="E57" i="5"/>
  <c r="K57" i="5" s="1"/>
  <c r="F52" i="5"/>
  <c r="G52" i="5"/>
  <c r="H52" i="5"/>
  <c r="I53" i="5"/>
  <c r="I54" i="5"/>
  <c r="I55" i="5"/>
  <c r="I56" i="5"/>
  <c r="I57" i="5"/>
  <c r="E46" i="5"/>
  <c r="E47" i="5"/>
  <c r="K47" i="5" s="1"/>
  <c r="I46" i="5"/>
  <c r="I47" i="5"/>
  <c r="I48" i="5"/>
  <c r="D249" i="5"/>
  <c r="D252" i="5"/>
  <c r="D259" i="5"/>
  <c r="D271" i="5"/>
  <c r="D270" i="5" s="1"/>
  <c r="D263" i="5"/>
  <c r="D262" i="5" s="1"/>
  <c r="F252" i="5"/>
  <c r="F259" i="5"/>
  <c r="F263" i="5"/>
  <c r="F262" i="5" s="1"/>
  <c r="F29" i="5"/>
  <c r="F28" i="5" s="1"/>
  <c r="F40" i="5"/>
  <c r="F39" i="5" s="1"/>
  <c r="F36" i="5"/>
  <c r="F35" i="5" s="1"/>
  <c r="F75" i="5"/>
  <c r="F113" i="5"/>
  <c r="F117" i="5"/>
  <c r="D40" i="5"/>
  <c r="D39" i="5" s="1"/>
  <c r="D36" i="5"/>
  <c r="G111" i="3"/>
  <c r="E88" i="5"/>
  <c r="K88" i="5" s="1"/>
  <c r="F87" i="5"/>
  <c r="F86" i="5" s="1"/>
  <c r="E66" i="3"/>
  <c r="E65" i="3" s="1"/>
  <c r="E80" i="3"/>
  <c r="E79" i="3" s="1"/>
  <c r="E84" i="3"/>
  <c r="J144" i="5"/>
  <c r="I141" i="5"/>
  <c r="I142" i="5"/>
  <c r="F35" i="3"/>
  <c r="F34" i="3" s="1"/>
  <c r="G35" i="3"/>
  <c r="G34" i="3" s="1"/>
  <c r="H35" i="3"/>
  <c r="H34" i="3" s="1"/>
  <c r="D35" i="3"/>
  <c r="D34" i="3" s="1"/>
  <c r="H21" i="3"/>
  <c r="F21" i="3"/>
  <c r="F20" i="3" s="1"/>
  <c r="G21" i="3"/>
  <c r="J26" i="3"/>
  <c r="E126" i="5"/>
  <c r="E125" i="5"/>
  <c r="F124" i="5"/>
  <c r="G124" i="5"/>
  <c r="H124" i="5"/>
  <c r="I124" i="5"/>
  <c r="E195" i="5"/>
  <c r="E182" i="5"/>
  <c r="K182" i="5" s="1"/>
  <c r="E184" i="5"/>
  <c r="K184" i="5" s="1"/>
  <c r="F181" i="5"/>
  <c r="F185" i="5"/>
  <c r="F198" i="5"/>
  <c r="G181" i="5"/>
  <c r="G185" i="5"/>
  <c r="G198" i="5"/>
  <c r="H181" i="5"/>
  <c r="H185" i="5"/>
  <c r="H198" i="5"/>
  <c r="I182" i="5"/>
  <c r="I184" i="5"/>
  <c r="I183" i="5"/>
  <c r="I194" i="5"/>
  <c r="I186" i="5"/>
  <c r="I193" i="5"/>
  <c r="I199" i="5"/>
  <c r="D181" i="5"/>
  <c r="J181" i="5" s="1"/>
  <c r="E197" i="5"/>
  <c r="K197" i="5" s="1"/>
  <c r="J197" i="5"/>
  <c r="I197" i="5"/>
  <c r="J195" i="5"/>
  <c r="I195" i="5"/>
  <c r="D124" i="5"/>
  <c r="J48" i="5"/>
  <c r="J46" i="5"/>
  <c r="J47" i="5"/>
  <c r="E44" i="3"/>
  <c r="H20" i="3"/>
  <c r="I49" i="3"/>
  <c r="I48" i="3"/>
  <c r="I46" i="3"/>
  <c r="I45" i="3" s="1"/>
  <c r="I68" i="3"/>
  <c r="I70" i="3"/>
  <c r="I64" i="3"/>
  <c r="J49" i="3"/>
  <c r="J48" i="3"/>
  <c r="J47" i="3"/>
  <c r="J46" i="3"/>
  <c r="J23" i="3"/>
  <c r="D44" i="3"/>
  <c r="F280" i="5"/>
  <c r="F302" i="5"/>
  <c r="F301" i="5" s="1"/>
  <c r="F306" i="5"/>
  <c r="E91" i="3"/>
  <c r="E97" i="3"/>
  <c r="I97" i="3" s="1"/>
  <c r="F65" i="5"/>
  <c r="F64" i="5" s="1"/>
  <c r="F98" i="5"/>
  <c r="F97" i="5" s="1"/>
  <c r="F119" i="5"/>
  <c r="F166" i="5"/>
  <c r="F211" i="5"/>
  <c r="F214" i="5"/>
  <c r="F221" i="5"/>
  <c r="F209" i="5"/>
  <c r="F205" i="5"/>
  <c r="F204" i="5" s="1"/>
  <c r="F177" i="5"/>
  <c r="F173" i="5"/>
  <c r="F311" i="5"/>
  <c r="F310" i="5" s="1"/>
  <c r="F106" i="5"/>
  <c r="D169" i="3"/>
  <c r="D170" i="3" s="1"/>
  <c r="F170" i="3" s="1"/>
  <c r="F169" i="3" s="1"/>
  <c r="E249" i="5"/>
  <c r="E264" i="5"/>
  <c r="K264" i="5" s="1"/>
  <c r="E268" i="5"/>
  <c r="K268" i="5" s="1"/>
  <c r="E272" i="5"/>
  <c r="K272" i="5" s="1"/>
  <c r="E273" i="5"/>
  <c r="K273" i="5" s="1"/>
  <c r="J330" i="5"/>
  <c r="D59" i="5"/>
  <c r="D29" i="5"/>
  <c r="D28" i="5" s="1"/>
  <c r="D65" i="5"/>
  <c r="D70" i="5"/>
  <c r="D69" i="5" s="1"/>
  <c r="D75" i="5"/>
  <c r="D74" i="5" s="1"/>
  <c r="D83" i="5"/>
  <c r="D82" i="5" s="1"/>
  <c r="D79" i="5"/>
  <c r="D78" i="5" s="1"/>
  <c r="D87" i="5"/>
  <c r="D90" i="5"/>
  <c r="D89" i="5" s="1"/>
  <c r="D98" i="5"/>
  <c r="D106" i="5"/>
  <c r="D105" i="5" s="1"/>
  <c r="D104" i="5" s="1"/>
  <c r="D15" i="5" s="1"/>
  <c r="D113" i="5"/>
  <c r="D117" i="5"/>
  <c r="D119" i="5"/>
  <c r="D140" i="5"/>
  <c r="D166" i="5"/>
  <c r="D173" i="5"/>
  <c r="D177" i="5"/>
  <c r="D205" i="5"/>
  <c r="D204" i="5" s="1"/>
  <c r="D209" i="5"/>
  <c r="D211" i="5"/>
  <c r="D214" i="5"/>
  <c r="D221" i="5"/>
  <c r="D223" i="5"/>
  <c r="D280" i="5"/>
  <c r="D284" i="5"/>
  <c r="D291" i="5"/>
  <c r="D295" i="5"/>
  <c r="D294" i="5" s="1"/>
  <c r="D306" i="5"/>
  <c r="D305" i="5" s="1"/>
  <c r="D302" i="5"/>
  <c r="D301" i="5" s="1"/>
  <c r="D311" i="5"/>
  <c r="D317" i="5"/>
  <c r="J317" i="5" s="1"/>
  <c r="D320" i="5"/>
  <c r="D319" i="5" s="1"/>
  <c r="E307" i="5"/>
  <c r="K307" i="5" s="1"/>
  <c r="E193" i="5"/>
  <c r="G166" i="5"/>
  <c r="H166" i="5"/>
  <c r="F295" i="5"/>
  <c r="F294" i="5" s="1"/>
  <c r="F284" i="5"/>
  <c r="F291" i="5"/>
  <c r="G140" i="5"/>
  <c r="H140" i="5"/>
  <c r="F140" i="5"/>
  <c r="E141" i="5"/>
  <c r="K141" i="5" s="1"/>
  <c r="E142" i="5"/>
  <c r="K142" i="5" s="1"/>
  <c r="E62" i="5"/>
  <c r="E207" i="5"/>
  <c r="K207" i="5" s="1"/>
  <c r="E213" i="5"/>
  <c r="K213" i="5" s="1"/>
  <c r="E212" i="5"/>
  <c r="K212" i="5" s="1"/>
  <c r="E218" i="5"/>
  <c r="K218" i="5" s="1"/>
  <c r="E226" i="5"/>
  <c r="E259" i="5"/>
  <c r="E252" i="5"/>
  <c r="E281" i="5"/>
  <c r="K281" i="5" s="1"/>
  <c r="E303" i="5"/>
  <c r="E302" i="5" s="1"/>
  <c r="E301" i="5" s="1"/>
  <c r="E321" i="5"/>
  <c r="E320" i="5" s="1"/>
  <c r="J24" i="3"/>
  <c r="J142" i="5"/>
  <c r="J141" i="5"/>
  <c r="G22" i="5"/>
  <c r="H22" i="5"/>
  <c r="G29" i="5"/>
  <c r="G28" i="5" s="1"/>
  <c r="H29" i="5"/>
  <c r="H28" i="5" s="1"/>
  <c r="I34" i="5"/>
  <c r="I27" i="5" s="1"/>
  <c r="I33" i="5"/>
  <c r="J33" i="5"/>
  <c r="K33" i="5"/>
  <c r="E34" i="5"/>
  <c r="J34" i="5"/>
  <c r="J27" i="5" s="1"/>
  <c r="G36" i="5"/>
  <c r="G35" i="5" s="1"/>
  <c r="H36" i="5"/>
  <c r="H35" i="5" s="1"/>
  <c r="E37" i="5"/>
  <c r="I37" i="5"/>
  <c r="I38" i="5"/>
  <c r="J37" i="5"/>
  <c r="E38" i="5"/>
  <c r="K38" i="5" s="1"/>
  <c r="J38" i="5"/>
  <c r="G40" i="5"/>
  <c r="G39" i="5" s="1"/>
  <c r="H40" i="5"/>
  <c r="H39" i="5" s="1"/>
  <c r="E41" i="5"/>
  <c r="I41" i="5"/>
  <c r="I42" i="5"/>
  <c r="J41" i="5"/>
  <c r="E42" i="5"/>
  <c r="K42" i="5" s="1"/>
  <c r="J42" i="5"/>
  <c r="H59" i="5"/>
  <c r="G59" i="5"/>
  <c r="J53" i="5"/>
  <c r="J54" i="5"/>
  <c r="J55" i="5"/>
  <c r="J56" i="5"/>
  <c r="J57" i="5"/>
  <c r="E58" i="5"/>
  <c r="K58" i="5" s="1"/>
  <c r="I58" i="5"/>
  <c r="J58" i="5"/>
  <c r="E61" i="5"/>
  <c r="K61" i="5" s="1"/>
  <c r="I61" i="5"/>
  <c r="I62" i="5"/>
  <c r="J61" i="5"/>
  <c r="J62" i="5"/>
  <c r="G65" i="5"/>
  <c r="G64" i="5" s="1"/>
  <c r="G70" i="5"/>
  <c r="G69" i="5" s="1"/>
  <c r="H65" i="5"/>
  <c r="H64" i="5" s="1"/>
  <c r="H70" i="5"/>
  <c r="H69" i="5" s="1"/>
  <c r="I68" i="5"/>
  <c r="I71" i="5"/>
  <c r="I72" i="5"/>
  <c r="E68" i="5"/>
  <c r="K68" i="5" s="1"/>
  <c r="J68" i="5"/>
  <c r="E70" i="5"/>
  <c r="E69" i="5" s="1"/>
  <c r="F70" i="5"/>
  <c r="F69" i="5" s="1"/>
  <c r="H90" i="5"/>
  <c r="H89" i="5" s="1"/>
  <c r="H87" i="5"/>
  <c r="H86" i="5" s="1"/>
  <c r="H83" i="5"/>
  <c r="H82" i="5" s="1"/>
  <c r="H79" i="5"/>
  <c r="H78" i="5" s="1"/>
  <c r="H75" i="5"/>
  <c r="H74" i="5" s="1"/>
  <c r="J71" i="5"/>
  <c r="K71" i="5"/>
  <c r="J72" i="5"/>
  <c r="K72" i="5"/>
  <c r="G75" i="5"/>
  <c r="G74" i="5" s="1"/>
  <c r="G83" i="5"/>
  <c r="G82" i="5" s="1"/>
  <c r="G79" i="5"/>
  <c r="G78" i="5" s="1"/>
  <c r="E76" i="5"/>
  <c r="K76" i="5" s="1"/>
  <c r="I76" i="5"/>
  <c r="I77" i="5"/>
  <c r="I84" i="5"/>
  <c r="I85" i="5"/>
  <c r="I80" i="5"/>
  <c r="I81" i="5"/>
  <c r="J76" i="5"/>
  <c r="E77" i="5"/>
  <c r="J77" i="5"/>
  <c r="F79" i="5"/>
  <c r="F78" i="5" s="1"/>
  <c r="E79" i="5"/>
  <c r="E78" i="5" s="1"/>
  <c r="J80" i="5"/>
  <c r="K80" i="5"/>
  <c r="J81" i="5"/>
  <c r="K81" i="5"/>
  <c r="F83" i="5"/>
  <c r="F82" i="5" s="1"/>
  <c r="E83" i="5"/>
  <c r="E82" i="5" s="1"/>
  <c r="J84" i="5"/>
  <c r="K84" i="5"/>
  <c r="J85" i="5"/>
  <c r="K85" i="5"/>
  <c r="G87" i="5"/>
  <c r="G86" i="5" s="1"/>
  <c r="I88" i="5"/>
  <c r="I87" i="5" s="1"/>
  <c r="I86" i="5" s="1"/>
  <c r="J88" i="5"/>
  <c r="F90" i="5"/>
  <c r="F89" i="5" s="1"/>
  <c r="G90" i="5"/>
  <c r="G89" i="5" s="1"/>
  <c r="E91" i="5"/>
  <c r="I91" i="5"/>
  <c r="I90" i="5" s="1"/>
  <c r="I89" i="5" s="1"/>
  <c r="J91" i="5"/>
  <c r="H98" i="5"/>
  <c r="H97" i="5" s="1"/>
  <c r="G98" i="5"/>
  <c r="G97" i="5" s="1"/>
  <c r="E99" i="5"/>
  <c r="K99" i="5" s="1"/>
  <c r="I99" i="5"/>
  <c r="I98" i="5" s="1"/>
  <c r="I97" i="5" s="1"/>
  <c r="J99" i="5"/>
  <c r="G106" i="5"/>
  <c r="G105" i="5" s="1"/>
  <c r="G104" i="5" s="1"/>
  <c r="G15" i="5" s="1"/>
  <c r="H106" i="5"/>
  <c r="H105" i="5" s="1"/>
  <c r="H104" i="5" s="1"/>
  <c r="H15" i="5" s="1"/>
  <c r="I107" i="5"/>
  <c r="I106" i="5" s="1"/>
  <c r="I105" i="5" s="1"/>
  <c r="I104" i="5" s="1"/>
  <c r="I15" i="5" s="1"/>
  <c r="J107" i="5"/>
  <c r="G113" i="5"/>
  <c r="G117" i="5"/>
  <c r="G119" i="5"/>
  <c r="H113" i="5"/>
  <c r="E114" i="5"/>
  <c r="K114" i="5" s="1"/>
  <c r="I114" i="5"/>
  <c r="I116" i="5"/>
  <c r="I115" i="5"/>
  <c r="I118" i="5"/>
  <c r="J114" i="5"/>
  <c r="J115" i="5"/>
  <c r="K115" i="5"/>
  <c r="E116" i="5"/>
  <c r="K116" i="5" s="1"/>
  <c r="J116" i="5"/>
  <c r="H117" i="5"/>
  <c r="H119" i="5"/>
  <c r="J118" i="5"/>
  <c r="K118" i="5"/>
  <c r="I120" i="5"/>
  <c r="I121" i="5"/>
  <c r="J120" i="5"/>
  <c r="K120" i="5"/>
  <c r="E121" i="5"/>
  <c r="K121" i="5" s="1"/>
  <c r="J121" i="5"/>
  <c r="I128" i="5"/>
  <c r="J128" i="5"/>
  <c r="J123" i="5" s="1"/>
  <c r="K128" i="5"/>
  <c r="K123" i="5" s="1"/>
  <c r="J131" i="5"/>
  <c r="J132" i="5"/>
  <c r="J133" i="5"/>
  <c r="J134" i="5"/>
  <c r="J151" i="5"/>
  <c r="J153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E167" i="5"/>
  <c r="K167" i="5" s="1"/>
  <c r="I167" i="5"/>
  <c r="J167" i="5"/>
  <c r="E168" i="5"/>
  <c r="K168" i="5" s="1"/>
  <c r="I168" i="5"/>
  <c r="J168" i="5"/>
  <c r="E169" i="5"/>
  <c r="K169" i="5" s="1"/>
  <c r="E170" i="5"/>
  <c r="E171" i="5"/>
  <c r="K171" i="5" s="1"/>
  <c r="I169" i="5"/>
  <c r="J169" i="5"/>
  <c r="I170" i="5"/>
  <c r="J170" i="5"/>
  <c r="I171" i="5"/>
  <c r="J171" i="5"/>
  <c r="E172" i="5"/>
  <c r="G173" i="5"/>
  <c r="H173" i="5"/>
  <c r="E174" i="5"/>
  <c r="K174" i="5" s="1"/>
  <c r="I174" i="5"/>
  <c r="J174" i="5"/>
  <c r="E175" i="5"/>
  <c r="K175" i="5" s="1"/>
  <c r="I175" i="5"/>
  <c r="J175" i="5"/>
  <c r="E176" i="5"/>
  <c r="K176" i="5" s="1"/>
  <c r="I176" i="5"/>
  <c r="J176" i="5"/>
  <c r="G177" i="5"/>
  <c r="H177" i="5"/>
  <c r="E178" i="5"/>
  <c r="K178" i="5" s="1"/>
  <c r="I178" i="5"/>
  <c r="I177" i="5" s="1"/>
  <c r="J178" i="5"/>
  <c r="J182" i="5"/>
  <c r="J183" i="5"/>
  <c r="K183" i="5"/>
  <c r="J184" i="5"/>
  <c r="H223" i="5"/>
  <c r="H205" i="5"/>
  <c r="H204" i="5" s="1"/>
  <c r="H209" i="5"/>
  <c r="H211" i="5"/>
  <c r="H214" i="5"/>
  <c r="J186" i="5"/>
  <c r="K186" i="5"/>
  <c r="J193" i="5"/>
  <c r="J194" i="5"/>
  <c r="K194" i="5"/>
  <c r="J199" i="5"/>
  <c r="G205" i="5"/>
  <c r="G204" i="5" s="1"/>
  <c r="G209" i="5"/>
  <c r="I206" i="5"/>
  <c r="J206" i="5"/>
  <c r="K206" i="5"/>
  <c r="I207" i="5"/>
  <c r="J207" i="5"/>
  <c r="I208" i="5"/>
  <c r="J208" i="5"/>
  <c r="K208" i="5"/>
  <c r="E209" i="5"/>
  <c r="I210" i="5"/>
  <c r="I209" i="5" s="1"/>
  <c r="J210" i="5"/>
  <c r="K210" i="5"/>
  <c r="G211" i="5"/>
  <c r="I213" i="5"/>
  <c r="I212" i="5"/>
  <c r="J212" i="5"/>
  <c r="J213" i="5"/>
  <c r="G214" i="5"/>
  <c r="E215" i="5"/>
  <c r="K215" i="5" s="1"/>
  <c r="I215" i="5"/>
  <c r="J215" i="5"/>
  <c r="I216" i="5"/>
  <c r="J216" i="5"/>
  <c r="K216" i="5"/>
  <c r="I217" i="5"/>
  <c r="J217" i="5"/>
  <c r="K217" i="5"/>
  <c r="I218" i="5"/>
  <c r="J218" i="5"/>
  <c r="E219" i="5"/>
  <c r="K219" i="5" s="1"/>
  <c r="I219" i="5"/>
  <c r="J219" i="5"/>
  <c r="E220" i="5"/>
  <c r="I220" i="5"/>
  <c r="J220" i="5"/>
  <c r="G221" i="5"/>
  <c r="H221" i="5"/>
  <c r="I222" i="5"/>
  <c r="I221" i="5" s="1"/>
  <c r="E222" i="5"/>
  <c r="E221" i="5" s="1"/>
  <c r="J222" i="5"/>
  <c r="K224" i="5"/>
  <c r="F223" i="5"/>
  <c r="G223" i="5"/>
  <c r="I225" i="5"/>
  <c r="I226" i="5"/>
  <c r="I224" i="5"/>
  <c r="J224" i="5"/>
  <c r="E225" i="5"/>
  <c r="K225" i="5" s="1"/>
  <c r="J225" i="5"/>
  <c r="J226" i="5"/>
  <c r="D230" i="5"/>
  <c r="D231" i="5"/>
  <c r="D232" i="5"/>
  <c r="F232" i="5"/>
  <c r="F231" i="5"/>
  <c r="E231" i="5"/>
  <c r="E296" i="5"/>
  <c r="G230" i="5"/>
  <c r="G232" i="5"/>
  <c r="H230" i="5"/>
  <c r="H232" i="5"/>
  <c r="D234" i="5"/>
  <c r="F234" i="5"/>
  <c r="E234" i="5"/>
  <c r="D235" i="5"/>
  <c r="E235" i="5"/>
  <c r="F235" i="5"/>
  <c r="D236" i="5"/>
  <c r="E236" i="5"/>
  <c r="F236" i="5"/>
  <c r="D237" i="5"/>
  <c r="E237" i="5"/>
  <c r="F237" i="5"/>
  <c r="D238" i="5"/>
  <c r="F238" i="5"/>
  <c r="E238" i="5"/>
  <c r="D239" i="5"/>
  <c r="E239" i="5"/>
  <c r="F239" i="5"/>
  <c r="D241" i="5"/>
  <c r="F241" i="5"/>
  <c r="E241" i="5"/>
  <c r="D242" i="5"/>
  <c r="F242" i="5"/>
  <c r="E242" i="5"/>
  <c r="G249" i="5"/>
  <c r="G259" i="5"/>
  <c r="G252" i="5"/>
  <c r="H249" i="5"/>
  <c r="I250" i="5"/>
  <c r="I282" i="5"/>
  <c r="J250" i="5"/>
  <c r="K250" i="5"/>
  <c r="I251" i="5"/>
  <c r="J251" i="5"/>
  <c r="K251" i="5"/>
  <c r="H252" i="5"/>
  <c r="H259" i="5"/>
  <c r="I253" i="5"/>
  <c r="I234" i="5" s="1"/>
  <c r="J253" i="5"/>
  <c r="K253" i="5"/>
  <c r="I254" i="5"/>
  <c r="J254" i="5"/>
  <c r="K254" i="5"/>
  <c r="I255" i="5"/>
  <c r="I236" i="5" s="1"/>
  <c r="J255" i="5"/>
  <c r="K255" i="5"/>
  <c r="I256" i="5"/>
  <c r="I237" i="5" s="1"/>
  <c r="J256" i="5"/>
  <c r="K256" i="5"/>
  <c r="I257" i="5"/>
  <c r="J257" i="5"/>
  <c r="K257" i="5"/>
  <c r="I258" i="5"/>
  <c r="J258" i="5"/>
  <c r="K258" i="5"/>
  <c r="I260" i="5"/>
  <c r="I241" i="5" s="1"/>
  <c r="J260" i="5"/>
  <c r="K260" i="5"/>
  <c r="I261" i="5"/>
  <c r="J261" i="5"/>
  <c r="K261" i="5"/>
  <c r="H263" i="5"/>
  <c r="H262" i="5" s="1"/>
  <c r="G263" i="5"/>
  <c r="G262" i="5" s="1"/>
  <c r="I264" i="5"/>
  <c r="J264" i="5"/>
  <c r="I265" i="5"/>
  <c r="J265" i="5"/>
  <c r="K265" i="5"/>
  <c r="G267" i="5"/>
  <c r="G266" i="5" s="1"/>
  <c r="G295" i="5"/>
  <c r="G294" i="5" s="1"/>
  <c r="G280" i="5"/>
  <c r="G284" i="5"/>
  <c r="G291" i="5"/>
  <c r="H267" i="5"/>
  <c r="H266" i="5" s="1"/>
  <c r="H295" i="5"/>
  <c r="H294" i="5" s="1"/>
  <c r="H280" i="5"/>
  <c r="H284" i="5"/>
  <c r="H291" i="5"/>
  <c r="I281" i="5"/>
  <c r="I296" i="5"/>
  <c r="I300" i="5"/>
  <c r="I283" i="5"/>
  <c r="I297" i="5"/>
  <c r="J268" i="5"/>
  <c r="J269" i="5"/>
  <c r="H271" i="5"/>
  <c r="H270" i="5" s="1"/>
  <c r="G271" i="5"/>
  <c r="G270" i="5" s="1"/>
  <c r="I273" i="5"/>
  <c r="J273" i="5"/>
  <c r="D276" i="5"/>
  <c r="D275" i="5" s="1"/>
  <c r="D274" i="5" s="1"/>
  <c r="F276" i="5"/>
  <c r="E276" i="5"/>
  <c r="E275" i="5" s="1"/>
  <c r="E274" i="5" s="1"/>
  <c r="E22" i="5" s="1"/>
  <c r="I276" i="5"/>
  <c r="I275" i="5" s="1"/>
  <c r="I274" i="5" s="1"/>
  <c r="I22" i="5" s="1"/>
  <c r="J277" i="5"/>
  <c r="K277" i="5"/>
  <c r="I286" i="5"/>
  <c r="I289" i="5"/>
  <c r="I290" i="5"/>
  <c r="I293" i="5"/>
  <c r="J281" i="5"/>
  <c r="J282" i="5"/>
  <c r="K282" i="5"/>
  <c r="J283" i="5"/>
  <c r="K283" i="5"/>
  <c r="E284" i="5"/>
  <c r="J285" i="5"/>
  <c r="K285" i="5"/>
  <c r="J286" i="5"/>
  <c r="K286" i="5"/>
  <c r="J287" i="5"/>
  <c r="K287" i="5"/>
  <c r="J288" i="5"/>
  <c r="K288" i="5"/>
  <c r="J289" i="5"/>
  <c r="K289" i="5"/>
  <c r="J290" i="5"/>
  <c r="K290" i="5"/>
  <c r="E291" i="5"/>
  <c r="J292" i="5"/>
  <c r="K292" i="5"/>
  <c r="J293" i="5"/>
  <c r="K293" i="5"/>
  <c r="J296" i="5"/>
  <c r="J297" i="5"/>
  <c r="K297" i="5"/>
  <c r="G298" i="5"/>
  <c r="H298" i="5"/>
  <c r="J298" i="5"/>
  <c r="K298" i="5"/>
  <c r="J299" i="5"/>
  <c r="K299" i="5"/>
  <c r="E300" i="5"/>
  <c r="K300" i="5" s="1"/>
  <c r="I308" i="5"/>
  <c r="J300" i="5"/>
  <c r="G302" i="5"/>
  <c r="G301" i="5" s="1"/>
  <c r="H302" i="5"/>
  <c r="H301" i="5" s="1"/>
  <c r="H306" i="5"/>
  <c r="H305" i="5" s="1"/>
  <c r="I303" i="5"/>
  <c r="I304" i="5"/>
  <c r="J303" i="5"/>
  <c r="J304" i="5"/>
  <c r="K304" i="5"/>
  <c r="G306" i="5"/>
  <c r="G305" i="5" s="1"/>
  <c r="I307" i="5"/>
  <c r="J307" i="5"/>
  <c r="J308" i="5"/>
  <c r="K308" i="5"/>
  <c r="G311" i="5"/>
  <c r="G310" i="5" s="1"/>
  <c r="G24" i="5" s="1"/>
  <c r="H311" i="5"/>
  <c r="H310" i="5" s="1"/>
  <c r="H24" i="5" s="1"/>
  <c r="E312" i="5"/>
  <c r="K312" i="5" s="1"/>
  <c r="I312" i="5"/>
  <c r="J312" i="5"/>
  <c r="E313" i="5"/>
  <c r="I313" i="5"/>
  <c r="J313" i="5"/>
  <c r="F316" i="5"/>
  <c r="F315" i="5" s="1"/>
  <c r="F314" i="5" s="1"/>
  <c r="F25" i="5" s="1"/>
  <c r="G316" i="5"/>
  <c r="G315" i="5" s="1"/>
  <c r="G314" i="5" s="1"/>
  <c r="G25" i="5" s="1"/>
  <c r="H316" i="5"/>
  <c r="H315" i="5" s="1"/>
  <c r="H314" i="5" s="1"/>
  <c r="H25" i="5" s="1"/>
  <c r="I317" i="5"/>
  <c r="I316" i="5" s="1"/>
  <c r="I315" i="5" s="1"/>
  <c r="I314" i="5" s="1"/>
  <c r="I25" i="5" s="1"/>
  <c r="F320" i="5"/>
  <c r="F319" i="5" s="1"/>
  <c r="F26" i="5" s="1"/>
  <c r="G320" i="5"/>
  <c r="G319" i="5" s="1"/>
  <c r="G26" i="5" s="1"/>
  <c r="H320" i="5"/>
  <c r="H319" i="5" s="1"/>
  <c r="H26" i="5" s="1"/>
  <c r="I321" i="5"/>
  <c r="I320" i="5" s="1"/>
  <c r="I319" i="5" s="1"/>
  <c r="I26" i="5" s="1"/>
  <c r="J321" i="5"/>
  <c r="I322" i="5"/>
  <c r="J322" i="5"/>
  <c r="K322" i="5"/>
  <c r="I324" i="5"/>
  <c r="J324" i="5"/>
  <c r="K324" i="5"/>
  <c r="I330" i="5"/>
  <c r="K330" i="5"/>
  <c r="I343" i="5"/>
  <c r="J343" i="5"/>
  <c r="K343" i="5"/>
  <c r="J25" i="3"/>
  <c r="J27" i="3"/>
  <c r="J29" i="3"/>
  <c r="J31" i="3"/>
  <c r="J33" i="3"/>
  <c r="F66" i="3"/>
  <c r="F65" i="3" s="1"/>
  <c r="G66" i="3"/>
  <c r="H66" i="3"/>
  <c r="H65" i="3" s="1"/>
  <c r="I67" i="3"/>
  <c r="J67" i="3"/>
  <c r="I69" i="3"/>
  <c r="J69" i="3"/>
  <c r="I72" i="3"/>
  <c r="I73" i="3"/>
  <c r="J73" i="3"/>
  <c r="I74" i="3"/>
  <c r="J74" i="3"/>
  <c r="I75" i="3"/>
  <c r="J75" i="3"/>
  <c r="I76" i="3"/>
  <c r="J76" i="3"/>
  <c r="D80" i="3"/>
  <c r="D79" i="3" s="1"/>
  <c r="D91" i="3"/>
  <c r="F80" i="3"/>
  <c r="F79" i="3" s="1"/>
  <c r="F84" i="3"/>
  <c r="F91" i="3"/>
  <c r="H80" i="3"/>
  <c r="H79" i="3" s="1"/>
  <c r="H84" i="3"/>
  <c r="H91" i="3"/>
  <c r="I81" i="3"/>
  <c r="I82" i="3"/>
  <c r="I83" i="3"/>
  <c r="J81" i="3"/>
  <c r="J82" i="3"/>
  <c r="J83" i="3"/>
  <c r="I85" i="3"/>
  <c r="I90" i="3"/>
  <c r="I86" i="3"/>
  <c r="J85" i="3"/>
  <c r="J86" i="3"/>
  <c r="I87" i="3"/>
  <c r="J87" i="3"/>
  <c r="I88" i="3"/>
  <c r="J88" i="3"/>
  <c r="I89" i="3"/>
  <c r="J89" i="3"/>
  <c r="J90" i="3"/>
  <c r="G91" i="3"/>
  <c r="I92" i="3"/>
  <c r="J92" i="3"/>
  <c r="I93" i="3"/>
  <c r="I91" i="3" s="1"/>
  <c r="J93" i="3"/>
  <c r="J91" i="3" s="1"/>
  <c r="I96" i="3"/>
  <c r="J96" i="3"/>
  <c r="D97" i="3"/>
  <c r="J97" i="3" s="1"/>
  <c r="H116" i="3"/>
  <c r="F117" i="3"/>
  <c r="H117" i="3"/>
  <c r="D156" i="3"/>
  <c r="D194" i="3" s="1"/>
  <c r="E156" i="3"/>
  <c r="E185" i="3"/>
  <c r="D211" i="3"/>
  <c r="D221" i="3" s="1"/>
  <c r="F211" i="3"/>
  <c r="E221" i="3"/>
  <c r="K303" i="5"/>
  <c r="F359" i="5"/>
  <c r="F116" i="3"/>
  <c r="F111" i="3"/>
  <c r="J272" i="5"/>
  <c r="F271" i="5"/>
  <c r="D198" i="5"/>
  <c r="F230" i="5"/>
  <c r="E87" i="5"/>
  <c r="F207" i="3"/>
  <c r="F205" i="3" s="1"/>
  <c r="F221" i="3" s="1"/>
  <c r="E98" i="5"/>
  <c r="E97" i="5" s="1"/>
  <c r="E117" i="3"/>
  <c r="E113" i="3"/>
  <c r="I113" i="3" s="1"/>
  <c r="I116" i="3" s="1"/>
  <c r="I122" i="5" l="1"/>
  <c r="J43" i="5"/>
  <c r="K53" i="5"/>
  <c r="E43" i="5"/>
  <c r="E13" i="5" s="1"/>
  <c r="I43" i="5"/>
  <c r="I13" i="5" s="1"/>
  <c r="D212" i="3"/>
  <c r="K34" i="5"/>
  <c r="K27" i="5" s="1"/>
  <c r="E27" i="5"/>
  <c r="K46" i="5"/>
  <c r="K82" i="5"/>
  <c r="D12" i="5"/>
  <c r="F12" i="5"/>
  <c r="E139" i="5"/>
  <c r="E19" i="5" s="1"/>
  <c r="J139" i="5"/>
  <c r="J19" i="5" s="1"/>
  <c r="I139" i="5"/>
  <c r="I19" i="5" s="1"/>
  <c r="K62" i="5"/>
  <c r="K236" i="5"/>
  <c r="J232" i="5"/>
  <c r="J122" i="5"/>
  <c r="J18" i="5" s="1"/>
  <c r="K111" i="5"/>
  <c r="K135" i="5"/>
  <c r="E122" i="5"/>
  <c r="J111" i="5"/>
  <c r="I111" i="5"/>
  <c r="E111" i="5"/>
  <c r="I18" i="5"/>
  <c r="J45" i="3"/>
  <c r="J239" i="5"/>
  <c r="K131" i="5"/>
  <c r="I211" i="5"/>
  <c r="H112" i="5"/>
  <c r="K193" i="5"/>
  <c r="J66" i="3"/>
  <c r="J65" i="3" s="1"/>
  <c r="K132" i="5"/>
  <c r="J311" i="5"/>
  <c r="I21" i="3"/>
  <c r="I20" i="3" s="1"/>
  <c r="J21" i="3"/>
  <c r="J20" i="3" s="1"/>
  <c r="H78" i="3"/>
  <c r="H77" i="3" s="1"/>
  <c r="F78" i="3"/>
  <c r="F77" i="3" s="1"/>
  <c r="D185" i="3"/>
  <c r="F185" i="3" s="1"/>
  <c r="D66" i="3"/>
  <c r="D65" i="3" s="1"/>
  <c r="I44" i="3"/>
  <c r="J44" i="3"/>
  <c r="I66" i="3"/>
  <c r="I65" i="3" s="1"/>
  <c r="J80" i="3"/>
  <c r="J79" i="3" s="1"/>
  <c r="F19" i="3"/>
  <c r="I80" i="3"/>
  <c r="I79" i="3" s="1"/>
  <c r="G19" i="3"/>
  <c r="G95" i="3" s="1"/>
  <c r="I117" i="3"/>
  <c r="H19" i="3"/>
  <c r="H17" i="3" s="1"/>
  <c r="J51" i="3"/>
  <c r="I51" i="3"/>
  <c r="J262" i="5"/>
  <c r="H17" i="5"/>
  <c r="K83" i="5"/>
  <c r="K252" i="5"/>
  <c r="J252" i="5"/>
  <c r="K269" i="5"/>
  <c r="I299" i="5"/>
  <c r="I298" i="5" s="1"/>
  <c r="D310" i="5"/>
  <c r="K237" i="5"/>
  <c r="K238" i="5"/>
  <c r="H203" i="5"/>
  <c r="F20" i="5"/>
  <c r="J237" i="5"/>
  <c r="I311" i="5"/>
  <c r="I310" i="5" s="1"/>
  <c r="I302" i="5"/>
  <c r="I301" i="5" s="1"/>
  <c r="J242" i="5"/>
  <c r="J241" i="5"/>
  <c r="I306" i="5"/>
  <c r="I305" i="5" s="1"/>
  <c r="I284" i="5"/>
  <c r="I231" i="5"/>
  <c r="K241" i="5"/>
  <c r="E117" i="5"/>
  <c r="K117" i="5" s="1"/>
  <c r="G248" i="5"/>
  <c r="J235" i="5"/>
  <c r="I173" i="5"/>
  <c r="E306" i="5"/>
  <c r="E305" i="5" s="1"/>
  <c r="J267" i="5"/>
  <c r="J209" i="5"/>
  <c r="J166" i="5"/>
  <c r="F203" i="5"/>
  <c r="E124" i="5"/>
  <c r="K321" i="5"/>
  <c r="K209" i="5"/>
  <c r="E271" i="5"/>
  <c r="E270" i="5" s="1"/>
  <c r="I140" i="5"/>
  <c r="J249" i="5"/>
  <c r="J143" i="5"/>
  <c r="I235" i="5"/>
  <c r="J231" i="5"/>
  <c r="K78" i="5"/>
  <c r="J101" i="5"/>
  <c r="E311" i="5"/>
  <c r="E310" i="5" s="1"/>
  <c r="I70" i="5"/>
  <c r="I69" i="5" s="1"/>
  <c r="K259" i="5"/>
  <c r="J173" i="5"/>
  <c r="J302" i="5"/>
  <c r="E173" i="5"/>
  <c r="K173" i="5" s="1"/>
  <c r="I263" i="5"/>
  <c r="I262" i="5" s="1"/>
  <c r="I83" i="5"/>
  <c r="I82" i="5" s="1"/>
  <c r="I36" i="5"/>
  <c r="I35" i="5" s="1"/>
  <c r="H123" i="5"/>
  <c r="H18" i="5" s="1"/>
  <c r="E119" i="5"/>
  <c r="K119" i="5" s="1"/>
  <c r="J117" i="5"/>
  <c r="I205" i="5"/>
  <c r="I204" i="5" s="1"/>
  <c r="I203" i="5" s="1"/>
  <c r="E40" i="5"/>
  <c r="E39" i="5" s="1"/>
  <c r="K39" i="5" s="1"/>
  <c r="D73" i="5"/>
  <c r="G123" i="5"/>
  <c r="G18" i="5" s="1"/>
  <c r="K41" i="5"/>
  <c r="J320" i="5"/>
  <c r="K313" i="5"/>
  <c r="K302" i="5"/>
  <c r="E211" i="5"/>
  <c r="K202" i="5"/>
  <c r="J263" i="5"/>
  <c r="H279" i="5"/>
  <c r="H278" i="5" s="1"/>
  <c r="K234" i="5"/>
  <c r="K231" i="5"/>
  <c r="G112" i="5"/>
  <c r="G17" i="5" s="1"/>
  <c r="I65" i="5"/>
  <c r="I64" i="5" s="1"/>
  <c r="G63" i="5"/>
  <c r="I40" i="5"/>
  <c r="I39" i="5" s="1"/>
  <c r="E205" i="5"/>
  <c r="K205" i="5" s="1"/>
  <c r="F279" i="5"/>
  <c r="J284" i="5"/>
  <c r="D123" i="5"/>
  <c r="D233" i="5"/>
  <c r="J201" i="5"/>
  <c r="I214" i="5"/>
  <c r="J259" i="5"/>
  <c r="D240" i="5"/>
  <c r="I242" i="5"/>
  <c r="I280" i="5"/>
  <c r="I259" i="5"/>
  <c r="H248" i="5"/>
  <c r="J238" i="5"/>
  <c r="J234" i="5"/>
  <c r="D229" i="5"/>
  <c r="J221" i="5"/>
  <c r="G203" i="5"/>
  <c r="I119" i="5"/>
  <c r="J69" i="5"/>
  <c r="H63" i="5"/>
  <c r="E233" i="5"/>
  <c r="J223" i="5"/>
  <c r="J87" i="5"/>
  <c r="K232" i="5"/>
  <c r="G19" i="5"/>
  <c r="J98" i="5"/>
  <c r="D78" i="3"/>
  <c r="D77" i="3" s="1"/>
  <c r="J84" i="3"/>
  <c r="D19" i="3"/>
  <c r="F123" i="5"/>
  <c r="D180" i="5"/>
  <c r="D179" i="5" s="1"/>
  <c r="F112" i="5"/>
  <c r="F173" i="3" s="1"/>
  <c r="F171" i="3" s="1"/>
  <c r="H169" i="3" s="1"/>
  <c r="J106" i="5"/>
  <c r="K107" i="5"/>
  <c r="E75" i="5"/>
  <c r="E74" i="5" s="1"/>
  <c r="E73" i="5" s="1"/>
  <c r="E59" i="5"/>
  <c r="K59" i="5" s="1"/>
  <c r="D44" i="5"/>
  <c r="E45" i="5"/>
  <c r="K45" i="5" s="1"/>
  <c r="E19" i="3"/>
  <c r="F248" i="5"/>
  <c r="J59" i="5"/>
  <c r="D248" i="5"/>
  <c r="G279" i="5"/>
  <c r="I232" i="5"/>
  <c r="J291" i="5"/>
  <c r="J82" i="5"/>
  <c r="E263" i="5"/>
  <c r="K98" i="5"/>
  <c r="E280" i="5"/>
  <c r="K280" i="5" s="1"/>
  <c r="E113" i="5"/>
  <c r="K113" i="5" s="1"/>
  <c r="D316" i="5"/>
  <c r="I238" i="5"/>
  <c r="K242" i="5"/>
  <c r="K239" i="5"/>
  <c r="K235" i="5"/>
  <c r="I117" i="5"/>
  <c r="K77" i="5"/>
  <c r="H73" i="5"/>
  <c r="K301" i="5"/>
  <c r="K211" i="5"/>
  <c r="J294" i="5"/>
  <c r="J177" i="5"/>
  <c r="J78" i="5"/>
  <c r="J65" i="5"/>
  <c r="K97" i="5"/>
  <c r="E317" i="5"/>
  <c r="K317" i="5" s="1"/>
  <c r="I252" i="5"/>
  <c r="I127" i="5"/>
  <c r="I123" i="5" s="1"/>
  <c r="I271" i="5"/>
  <c r="I270" i="5" s="1"/>
  <c r="J39" i="5"/>
  <c r="E177" i="5"/>
  <c r="K177" i="5" s="1"/>
  <c r="J90" i="5"/>
  <c r="E198" i="5"/>
  <c r="J301" i="5"/>
  <c r="D266" i="5"/>
  <c r="J266" i="5" s="1"/>
  <c r="I295" i="5"/>
  <c r="I294" i="5" s="1"/>
  <c r="J236" i="5"/>
  <c r="H229" i="5"/>
  <c r="J214" i="5"/>
  <c r="E166" i="5"/>
  <c r="K166" i="5" s="1"/>
  <c r="K79" i="5"/>
  <c r="I79" i="5"/>
  <c r="I78" i="5" s="1"/>
  <c r="K284" i="5"/>
  <c r="J280" i="5"/>
  <c r="J205" i="5"/>
  <c r="J140" i="5"/>
  <c r="J113" i="5"/>
  <c r="E248" i="5"/>
  <c r="J306" i="5"/>
  <c r="E185" i="5"/>
  <c r="K185" i="5" s="1"/>
  <c r="E65" i="5"/>
  <c r="J75" i="5"/>
  <c r="I45" i="5"/>
  <c r="I185" i="5"/>
  <c r="I75" i="5"/>
  <c r="I74" i="5" s="1"/>
  <c r="E78" i="3"/>
  <c r="E77" i="3" s="1"/>
  <c r="I35" i="3"/>
  <c r="E127" i="5"/>
  <c r="E129" i="5"/>
  <c r="K129" i="5" s="1"/>
  <c r="E240" i="5"/>
  <c r="K291" i="5"/>
  <c r="J276" i="5"/>
  <c r="F275" i="5"/>
  <c r="E295" i="5"/>
  <c r="K296" i="5"/>
  <c r="K220" i="5"/>
  <c r="E214" i="5"/>
  <c r="D22" i="5"/>
  <c r="E105" i="5"/>
  <c r="K106" i="5"/>
  <c r="D203" i="5"/>
  <c r="J204" i="5"/>
  <c r="F270" i="5"/>
  <c r="J270" i="5" s="1"/>
  <c r="J271" i="5"/>
  <c r="I239" i="5"/>
  <c r="K87" i="5"/>
  <c r="E86" i="5"/>
  <c r="K86" i="5" s="1"/>
  <c r="K102" i="5"/>
  <c r="E101" i="5"/>
  <c r="K144" i="5"/>
  <c r="E143" i="5"/>
  <c r="K143" i="5" s="1"/>
  <c r="E319" i="5"/>
  <c r="K320" i="5"/>
  <c r="K226" i="5"/>
  <c r="E223" i="5"/>
  <c r="K223" i="5" s="1"/>
  <c r="K91" i="5"/>
  <c r="E90" i="5"/>
  <c r="K37" i="5"/>
  <c r="E36" i="5"/>
  <c r="E29" i="5"/>
  <c r="D35" i="5"/>
  <c r="J35" i="5" s="1"/>
  <c r="J36" i="5"/>
  <c r="K54" i="5"/>
  <c r="E52" i="5"/>
  <c r="K69" i="5"/>
  <c r="J70" i="5"/>
  <c r="I166" i="5"/>
  <c r="K70" i="5"/>
  <c r="D97" i="5"/>
  <c r="K195" i="5"/>
  <c r="G44" i="5"/>
  <c r="J100" i="5"/>
  <c r="J14" i="5" s="1"/>
  <c r="J295" i="5"/>
  <c r="K276" i="5"/>
  <c r="K214" i="5"/>
  <c r="J211" i="5"/>
  <c r="I113" i="5"/>
  <c r="J319" i="5"/>
  <c r="J26" i="5" s="1"/>
  <c r="D86" i="5"/>
  <c r="J86" i="5" s="1"/>
  <c r="D64" i="5"/>
  <c r="F105" i="5"/>
  <c r="D18" i="5"/>
  <c r="J40" i="5"/>
  <c r="F240" i="5"/>
  <c r="I129" i="5"/>
  <c r="I143" i="5"/>
  <c r="F13" i="5"/>
  <c r="E267" i="5"/>
  <c r="E140" i="5"/>
  <c r="K140" i="5" s="1"/>
  <c r="J79" i="5"/>
  <c r="E181" i="5"/>
  <c r="K181" i="5" s="1"/>
  <c r="K170" i="5"/>
  <c r="D112" i="5"/>
  <c r="F233" i="5"/>
  <c r="I291" i="5"/>
  <c r="F229" i="5"/>
  <c r="J198" i="5"/>
  <c r="I223" i="5"/>
  <c r="K222" i="5"/>
  <c r="K221" i="5" s="1"/>
  <c r="G73" i="5"/>
  <c r="D26" i="5"/>
  <c r="J119" i="5"/>
  <c r="J89" i="5"/>
  <c r="F305" i="5"/>
  <c r="I181" i="5"/>
  <c r="G180" i="5"/>
  <c r="G179" i="5" s="1"/>
  <c r="J45" i="5"/>
  <c r="H44" i="5"/>
  <c r="I101" i="5"/>
  <c r="I100" i="5" s="1"/>
  <c r="I14" i="5" s="1"/>
  <c r="I267" i="5"/>
  <c r="F63" i="5"/>
  <c r="I198" i="5"/>
  <c r="E230" i="5"/>
  <c r="K230" i="5" s="1"/>
  <c r="D279" i="5"/>
  <c r="J83" i="5"/>
  <c r="K146" i="5"/>
  <c r="K139" i="5" s="1"/>
  <c r="K198" i="5"/>
  <c r="I230" i="5"/>
  <c r="G229" i="5"/>
  <c r="I59" i="5"/>
  <c r="J52" i="5"/>
  <c r="K92" i="5"/>
  <c r="F24" i="5"/>
  <c r="J230" i="5"/>
  <c r="I249" i="5"/>
  <c r="K249" i="5"/>
  <c r="H20" i="5"/>
  <c r="H180" i="5"/>
  <c r="H179" i="5" s="1"/>
  <c r="F180" i="5"/>
  <c r="J185" i="5"/>
  <c r="F74" i="5"/>
  <c r="F73" i="5" s="1"/>
  <c r="I52" i="5"/>
  <c r="F44" i="5"/>
  <c r="J28" i="5"/>
  <c r="I29" i="5"/>
  <c r="I28" i="5" s="1"/>
  <c r="J29" i="5"/>
  <c r="I84" i="3"/>
  <c r="J35" i="3"/>
  <c r="J34" i="3" s="1"/>
  <c r="I34" i="3"/>
  <c r="D323" i="5" l="1"/>
  <c r="K43" i="5"/>
  <c r="F95" i="3"/>
  <c r="F98" i="3" s="1"/>
  <c r="F141" i="3" s="1"/>
  <c r="F139" i="3" s="1"/>
  <c r="I233" i="5"/>
  <c r="H12" i="5"/>
  <c r="H323" i="5"/>
  <c r="H325" i="5" s="1"/>
  <c r="H142" i="3" s="1"/>
  <c r="G12" i="5"/>
  <c r="G323" i="5"/>
  <c r="G325" i="5" s="1"/>
  <c r="E12" i="5"/>
  <c r="I12" i="5"/>
  <c r="I323" i="5"/>
  <c r="K122" i="5"/>
  <c r="K18" i="5" s="1"/>
  <c r="G21" i="5"/>
  <c r="F17" i="3"/>
  <c r="G17" i="3"/>
  <c r="H95" i="3"/>
  <c r="H98" i="3" s="1"/>
  <c r="H141" i="3" s="1"/>
  <c r="I78" i="3"/>
  <c r="I77" i="3" s="1"/>
  <c r="J78" i="3"/>
  <c r="J77" i="3" s="1"/>
  <c r="I24" i="5"/>
  <c r="E24" i="5"/>
  <c r="D24" i="5"/>
  <c r="E20" i="5"/>
  <c r="J203" i="5"/>
  <c r="K306" i="5"/>
  <c r="J240" i="5"/>
  <c r="J229" i="5"/>
  <c r="J310" i="5"/>
  <c r="E204" i="5"/>
  <c r="K204" i="5" s="1"/>
  <c r="I20" i="5"/>
  <c r="J20" i="5"/>
  <c r="I248" i="5"/>
  <c r="E279" i="5"/>
  <c r="K279" i="5" s="1"/>
  <c r="I240" i="5"/>
  <c r="E123" i="5"/>
  <c r="I63" i="5"/>
  <c r="I229" i="5"/>
  <c r="G228" i="5"/>
  <c r="H13" i="5"/>
  <c r="E21" i="5"/>
  <c r="K271" i="5"/>
  <c r="H228" i="5"/>
  <c r="G278" i="5"/>
  <c r="G23" i="5" s="1"/>
  <c r="K310" i="5"/>
  <c r="K311" i="5"/>
  <c r="H21" i="5"/>
  <c r="D228" i="5"/>
  <c r="E112" i="5"/>
  <c r="K112" i="5" s="1"/>
  <c r="I180" i="5"/>
  <c r="I179" i="5" s="1"/>
  <c r="K40" i="5"/>
  <c r="H23" i="5"/>
  <c r="H227" i="5"/>
  <c r="F228" i="5"/>
  <c r="I73" i="5"/>
  <c r="E180" i="5"/>
  <c r="E179" i="5" s="1"/>
  <c r="F278" i="5"/>
  <c r="F23" i="5" s="1"/>
  <c r="J180" i="5"/>
  <c r="K233" i="5"/>
  <c r="D17" i="3"/>
  <c r="D95" i="3"/>
  <c r="D98" i="3" s="1"/>
  <c r="D124" i="3" s="1"/>
  <c r="F17" i="5"/>
  <c r="J44" i="5"/>
  <c r="I112" i="5"/>
  <c r="I17" i="5" s="1"/>
  <c r="K75" i="5"/>
  <c r="E44" i="5"/>
  <c r="K44" i="5" s="1"/>
  <c r="I19" i="3"/>
  <c r="J19" i="3"/>
  <c r="J248" i="5"/>
  <c r="K248" i="5"/>
  <c r="E64" i="5"/>
  <c r="K65" i="5"/>
  <c r="E262" i="5"/>
  <c r="K262" i="5" s="1"/>
  <c r="K263" i="5"/>
  <c r="K52" i="5"/>
  <c r="G13" i="5"/>
  <c r="J305" i="5"/>
  <c r="E316" i="5"/>
  <c r="E315" i="5" s="1"/>
  <c r="K73" i="5"/>
  <c r="E229" i="5"/>
  <c r="K229" i="5" s="1"/>
  <c r="K20" i="5"/>
  <c r="I279" i="5"/>
  <c r="I278" i="5" s="1"/>
  <c r="I23" i="5" s="1"/>
  <c r="K240" i="5"/>
  <c r="K305" i="5"/>
  <c r="D315" i="5"/>
  <c r="J316" i="5"/>
  <c r="F179" i="5"/>
  <c r="I44" i="5"/>
  <c r="E17" i="3"/>
  <c r="E95" i="3"/>
  <c r="E98" i="3" s="1"/>
  <c r="F101" i="3" s="1"/>
  <c r="K19" i="5"/>
  <c r="K105" i="5"/>
  <c r="E104" i="5"/>
  <c r="E323" i="5" s="1"/>
  <c r="K295" i="5"/>
  <c r="E294" i="5"/>
  <c r="K294" i="5" s="1"/>
  <c r="J279" i="5"/>
  <c r="D278" i="5"/>
  <c r="D23" i="5" s="1"/>
  <c r="E266" i="5"/>
  <c r="K267" i="5"/>
  <c r="J64" i="5"/>
  <c r="D63" i="5"/>
  <c r="J63" i="5" s="1"/>
  <c r="K36" i="5"/>
  <c r="E35" i="5"/>
  <c r="K35" i="5" s="1"/>
  <c r="K74" i="5"/>
  <c r="J74" i="5"/>
  <c r="J233" i="5"/>
  <c r="J112" i="5"/>
  <c r="F104" i="5"/>
  <c r="F323" i="5" s="1"/>
  <c r="J105" i="5"/>
  <c r="K29" i="5"/>
  <c r="E28" i="5"/>
  <c r="K28" i="5" s="1"/>
  <c r="K319" i="5"/>
  <c r="K26" i="5" s="1"/>
  <c r="E26" i="5"/>
  <c r="I266" i="5"/>
  <c r="J97" i="5"/>
  <c r="D13" i="5"/>
  <c r="K90" i="5"/>
  <c r="E89" i="5"/>
  <c r="K89" i="5" s="1"/>
  <c r="E100" i="5"/>
  <c r="K101" i="5"/>
  <c r="E18" i="5"/>
  <c r="F274" i="5"/>
  <c r="J275" i="5"/>
  <c r="K275" i="5"/>
  <c r="K270" i="5"/>
  <c r="D21" i="5"/>
  <c r="G20" i="5"/>
  <c r="D20" i="5"/>
  <c r="J73" i="5"/>
  <c r="E203" i="5" l="1"/>
  <c r="K203" i="5" s="1"/>
  <c r="G10" i="5"/>
  <c r="H10" i="5"/>
  <c r="I17" i="3"/>
  <c r="J95" i="3"/>
  <c r="J98" i="3" s="1"/>
  <c r="H139" i="3"/>
  <c r="D141" i="3"/>
  <c r="J24" i="5"/>
  <c r="K24" i="5"/>
  <c r="E130" i="3"/>
  <c r="I130" i="3" s="1"/>
  <c r="E325" i="5"/>
  <c r="E328" i="5" s="1"/>
  <c r="J228" i="5"/>
  <c r="F227" i="5"/>
  <c r="D227" i="5"/>
  <c r="J21" i="5"/>
  <c r="G227" i="5"/>
  <c r="I228" i="5"/>
  <c r="K180" i="5"/>
  <c r="K21" i="5"/>
  <c r="J278" i="5"/>
  <c r="J23" i="5" s="1"/>
  <c r="K179" i="5"/>
  <c r="J13" i="5"/>
  <c r="F21" i="5"/>
  <c r="J179" i="5"/>
  <c r="E63" i="5"/>
  <c r="K63" i="5" s="1"/>
  <c r="K13" i="5" s="1"/>
  <c r="K64" i="5"/>
  <c r="K316" i="5"/>
  <c r="I21" i="5"/>
  <c r="I10" i="5" s="1"/>
  <c r="J315" i="5"/>
  <c r="D314" i="5"/>
  <c r="D325" i="5"/>
  <c r="D326" i="5" s="1"/>
  <c r="J12" i="5"/>
  <c r="J17" i="3"/>
  <c r="E141" i="3"/>
  <c r="E129" i="3"/>
  <c r="I95" i="3"/>
  <c r="I98" i="3" s="1"/>
  <c r="I141" i="3" s="1"/>
  <c r="K266" i="5"/>
  <c r="E228" i="5"/>
  <c r="K228" i="5" s="1"/>
  <c r="E14" i="5"/>
  <c r="K100" i="5"/>
  <c r="K14" i="5" s="1"/>
  <c r="F15" i="5"/>
  <c r="J104" i="5"/>
  <c r="J15" i="5" s="1"/>
  <c r="E15" i="5"/>
  <c r="K104" i="5"/>
  <c r="K15" i="5" s="1"/>
  <c r="E278" i="5"/>
  <c r="K315" i="5"/>
  <c r="E314" i="5"/>
  <c r="F22" i="5"/>
  <c r="K274" i="5"/>
  <c r="K22" i="5" s="1"/>
  <c r="J274" i="5"/>
  <c r="J22" i="5" s="1"/>
  <c r="J17" i="5"/>
  <c r="D17" i="5"/>
  <c r="K17" i="5"/>
  <c r="K323" i="5" l="1"/>
  <c r="F10" i="5"/>
  <c r="J323" i="5"/>
  <c r="J140" i="3"/>
  <c r="I325" i="5"/>
  <c r="E17" i="5"/>
  <c r="J227" i="5"/>
  <c r="D125" i="3"/>
  <c r="D123" i="3" s="1"/>
  <c r="D113" i="3" s="1"/>
  <c r="J113" i="3" s="1"/>
  <c r="J116" i="3" s="1"/>
  <c r="J117" i="3" s="1"/>
  <c r="D328" i="5"/>
  <c r="D142" i="3"/>
  <c r="D139" i="3" s="1"/>
  <c r="J314" i="5"/>
  <c r="J25" i="5" s="1"/>
  <c r="J10" i="5" s="1"/>
  <c r="D25" i="5"/>
  <c r="D10" i="5" s="1"/>
  <c r="I227" i="5"/>
  <c r="I129" i="3"/>
  <c r="I127" i="3" s="1"/>
  <c r="I126" i="3" s="1"/>
  <c r="E127" i="3"/>
  <c r="E126" i="3" s="1"/>
  <c r="E111" i="3" s="1"/>
  <c r="E25" i="5"/>
  <c r="K314" i="5"/>
  <c r="K25" i="5" s="1"/>
  <c r="K12" i="5"/>
  <c r="I142" i="3"/>
  <c r="I139" i="3" s="1"/>
  <c r="F325" i="5"/>
  <c r="E23" i="5"/>
  <c r="K278" i="5"/>
  <c r="K23" i="5" s="1"/>
  <c r="E227" i="5"/>
  <c r="K227" i="5" s="1"/>
  <c r="E10" i="5" l="1"/>
  <c r="K10" i="5"/>
  <c r="D117" i="3"/>
  <c r="I111" i="3"/>
  <c r="J123" i="3"/>
  <c r="I328" i="5"/>
  <c r="K325" i="5"/>
  <c r="E142" i="3"/>
  <c r="J325" i="5"/>
  <c r="F326" i="5"/>
  <c r="E139" i="3" l="1"/>
  <c r="J139" i="3" s="1"/>
  <c r="J142" i="3"/>
  <c r="J326" i="5"/>
  <c r="I326" i="5"/>
</calcChain>
</file>

<file path=xl/sharedStrings.xml><?xml version="1.0" encoding="utf-8"?>
<sst xmlns="http://schemas.openxmlformats.org/spreadsheetml/2006/main" count="1158" uniqueCount="636">
  <si>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</si>
  <si>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</si>
  <si>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</si>
  <si>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- Дотации на выравнивание уровня бюджетной обеспеченности</t>
  </si>
  <si>
    <t>- дотации местным бюджетам на выравнивание уровня бюджетной обеспеченности</t>
  </si>
  <si>
    <t>- Прочие дотации местным бюджетам</t>
  </si>
  <si>
    <t>Субвенции от других бюджетов бюджетной системы Российской Федерации</t>
  </si>
  <si>
    <t>Субвенции бюджетам поселений на  осуществление полномочий по первичному воинскому учету, где отсутствуют военные комиссариаты</t>
  </si>
  <si>
    <t>Субсидии от других бюджетов бюджетной системы Российской Федерации</t>
  </si>
  <si>
    <t>Прочие субсидии</t>
  </si>
  <si>
    <t xml:space="preserve">- прочие субсидии, зачисляемые в бюджеты субъектов Российской Федерации </t>
  </si>
  <si>
    <t>Итого доходов:</t>
  </si>
  <si>
    <t>Итого внутренних оборотов</t>
  </si>
  <si>
    <t>ВСЕГО ДОХОДОВ</t>
  </si>
  <si>
    <t>8500000</t>
  </si>
  <si>
    <t>3029000</t>
  </si>
  <si>
    <t>8900000</t>
  </si>
  <si>
    <t>Остатки средств на нач.года</t>
  </si>
  <si>
    <t>Расходы (200)</t>
  </si>
  <si>
    <t>Оплата труда и начисления на оплату труда (210)</t>
  </si>
  <si>
    <t xml:space="preserve"> заработная плата (211 )</t>
  </si>
  <si>
    <t xml:space="preserve"> прочие выплаты (212)</t>
  </si>
  <si>
    <t xml:space="preserve"> начисление на оплату труда     ( 213 )</t>
  </si>
  <si>
    <t>Приобретение услуг (220)</t>
  </si>
  <si>
    <t>Услуги связи (221)</t>
  </si>
  <si>
    <t>Транспортные услуги 222)</t>
  </si>
  <si>
    <t xml:space="preserve"> коммунальные услуги (223)</t>
  </si>
  <si>
    <t>Услугги по содержанию имущества (225)</t>
  </si>
  <si>
    <t>Прочие услуги(226)</t>
  </si>
  <si>
    <t>прочие расходы ( 290) в том числе:</t>
  </si>
  <si>
    <t>Поступление нефинансовых активов (300)</t>
  </si>
  <si>
    <t xml:space="preserve"> увеличение стоимости основных средств (310)</t>
  </si>
  <si>
    <t xml:space="preserve"> увеличение стоимости материальных запасов (340)</t>
  </si>
  <si>
    <t>Функционирование законодательных (представительных)органов государственной власти и местного самоуправления</t>
  </si>
  <si>
    <t>Функционирование Правительства РФ,высших органов исполнительной власти субъектов РФ,местных администраций</t>
  </si>
  <si>
    <t>прочие расходы ( 290)</t>
  </si>
  <si>
    <t>Мобилизационная и вневойсковая подготовка</t>
  </si>
  <si>
    <t>Коммунальное хозяйство</t>
  </si>
  <si>
    <t>Арендная плата за поьзование имуществом (224)</t>
  </si>
  <si>
    <t>Культура, кинематография и средства массовой информации</t>
  </si>
  <si>
    <t>Спорт и физическая культура</t>
  </si>
  <si>
    <t>Итого расходов:</t>
  </si>
  <si>
    <t>ВСЕГО РАСХОДОВ</t>
  </si>
  <si>
    <t>05023510000412 224</t>
  </si>
  <si>
    <t>Единый сельскохозяйственный налог</t>
  </si>
  <si>
    <t>- 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</si>
  <si>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НАЛОГИ НА ИМУЩЕСТВО</t>
  </si>
  <si>
    <t>Налоги на имущество физических лиц</t>
  </si>
  <si>
    <t>Налоги на имущество физических лиц    (пеня)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</si>
  <si>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</si>
  <si>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</si>
  <si>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</si>
  <si>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- арендная плата и поступления от продажи права на заключение договоров аренды  за другие земли несельскохозяйственного назначения до разграничения государственной собственности на землю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</si>
  <si>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</si>
  <si>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</si>
  <si>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</si>
  <si>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</si>
  <si>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</si>
  <si>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</si>
  <si>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</si>
  <si>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</si>
  <si>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</si>
  <si>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</si>
  <si>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</si>
  <si>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</si>
  <si>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</si>
  <si>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</si>
  <si>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</si>
  <si>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</si>
  <si>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</si>
  <si>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</si>
  <si>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</si>
  <si>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</si>
  <si>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</si>
  <si>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</si>
  <si>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</si>
  <si>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</si>
  <si>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</si>
  <si>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</si>
  <si>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</si>
  <si>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</si>
  <si>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</si>
  <si>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</si>
  <si>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</si>
  <si>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</si>
  <si>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</si>
  <si>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</si>
  <si>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</si>
  <si>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</si>
  <si>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</si>
  <si>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</si>
  <si>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</si>
  <si>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</si>
  <si>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</si>
  <si>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</si>
  <si>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</si>
  <si>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</si>
  <si>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</si>
  <si>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</si>
  <si>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</si>
  <si>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</si>
  <si>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</si>
  <si>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</si>
  <si>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</si>
  <si>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</si>
  <si>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</si>
  <si>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</si>
  <si>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</si>
  <si>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</si>
  <si>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</si>
  <si>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</si>
  <si>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</si>
  <si>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</si>
  <si>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</si>
  <si>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</si>
  <si>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</si>
  <si>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</si>
  <si>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</si>
  <si>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</si>
  <si>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</si>
  <si>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</si>
  <si>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</si>
  <si>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</si>
  <si>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</si>
  <si>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</si>
  <si>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</si>
  <si>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</si>
  <si>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</si>
  <si>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</si>
  <si>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</si>
  <si>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</si>
  <si>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</si>
  <si>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</si>
  <si>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</si>
  <si>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</si>
  <si>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</si>
  <si>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</si>
  <si>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</si>
  <si>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</si>
  <si>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</si>
  <si>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</si>
  <si>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</si>
  <si>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</si>
  <si>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</si>
  <si>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</si>
  <si>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</si>
  <si>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</si>
  <si>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</si>
  <si>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</si>
  <si>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</si>
  <si>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</si>
  <si>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</si>
  <si>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</si>
  <si>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</si>
  <si>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</si>
  <si>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</si>
  <si>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</si>
  <si>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000 1 00 00000 00 0000 000</t>
  </si>
  <si>
    <t>000 1 01 00000 00 0000 000</t>
  </si>
  <si>
    <t>000 1 01 02000 01 0000 110</t>
  </si>
  <si>
    <t>182 101 02010 01 1000 110</t>
  </si>
  <si>
    <t>000 1 05 00000 00 0000 000*</t>
  </si>
  <si>
    <t>182 1 05 03010 01 1000 110</t>
  </si>
  <si>
    <t>000 1 06 00000 00 0000 000</t>
  </si>
  <si>
    <t>182 1 06 01030 10 1000 110</t>
  </si>
  <si>
    <t>182 1 06 06013 10 1000 110</t>
  </si>
  <si>
    <t>000 2 00 00000 00 0000 000</t>
  </si>
  <si>
    <t>000 2 02 00000 00 0000 000</t>
  </si>
  <si>
    <t>000 2 02 01000 00 0000 151</t>
  </si>
  <si>
    <t>000 2 02 01010 00 0000 151</t>
  </si>
  <si>
    <t>000 2 02 04000 00 0000 151</t>
  </si>
  <si>
    <t>091 119 05000 10 1000 151</t>
  </si>
  <si>
    <t xml:space="preserve"> Д О Х О Д Ы</t>
  </si>
  <si>
    <t>НАЛОГИ НА ПРИБЫЛЬ, ДОХОДЫ</t>
  </si>
  <si>
    <t>Налог на доходы физических лиц</t>
  </si>
  <si>
    <t>-налог на доходы физических лиц с доходов, полученных в виде дивидендов от долевого участия в деятельности организаций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</si>
  <si>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</si>
  <si>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</si>
  <si>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НАЛОГИ НА СОВОКУПНЫЙ ДОХОД</t>
  </si>
  <si>
    <t>000 2 02 03000 00 0000 151</t>
  </si>
  <si>
    <t>182 1 05 03000 01 0000 110</t>
  </si>
  <si>
    <t>182 1 06 06013 10 2000 110</t>
  </si>
  <si>
    <t>181 1 06 06023 10 1000 110</t>
  </si>
  <si>
    <t>Доходы от продажи услуг, оказываемых учреждениями, находящимися в ведении органов местного самоуправления</t>
  </si>
  <si>
    <t>Функционорование органов в сфере нацтональной безопасности, правоохранительной деятельности и  обороны</t>
  </si>
  <si>
    <r>
      <t xml:space="preserve">Расходы (200)         </t>
    </r>
    <r>
      <rPr>
        <sz val="8"/>
        <rFont val="Arial Cyr"/>
        <charset val="204"/>
      </rPr>
      <t>в том числе:</t>
    </r>
  </si>
  <si>
    <t>Расходы (200)         в том числе:</t>
  </si>
  <si>
    <t>01 02 0020 300 500  212</t>
  </si>
  <si>
    <t>01 04 0020 460 500  220</t>
  </si>
  <si>
    <t>02 03 0013 600 500  220</t>
  </si>
  <si>
    <t xml:space="preserve"> начисление на оплату труда    ( 213 )</t>
  </si>
  <si>
    <t>02 03 0013 600 500 310</t>
  </si>
  <si>
    <t>Расходы (200) в том числе:</t>
  </si>
  <si>
    <t>Благоустройство</t>
  </si>
  <si>
    <t>05 03 6000 200 5002 300</t>
  </si>
  <si>
    <t>05 03 6000 200 500 340</t>
  </si>
  <si>
    <t>05 03 6000 200 500 222</t>
  </si>
  <si>
    <t>05 03 6000 200 500</t>
  </si>
  <si>
    <t>05 03 6000    222</t>
  </si>
  <si>
    <t>05 03 6000    223</t>
  </si>
  <si>
    <t>05 03 6000   225</t>
  </si>
  <si>
    <t>05 03 6000   226</t>
  </si>
  <si>
    <t>05 03 6000   300</t>
  </si>
  <si>
    <t>05 03 6000  340</t>
  </si>
  <si>
    <t>05 03 6000 200 500 220</t>
  </si>
  <si>
    <t>05 03 6000 200 500 200</t>
  </si>
  <si>
    <t>05 03 6000 100 500 220</t>
  </si>
  <si>
    <t>05 03 6000 100 500 200</t>
  </si>
  <si>
    <t>05 03 6000    200</t>
  </si>
  <si>
    <t>05 03 6000   220</t>
  </si>
  <si>
    <t xml:space="preserve"> 08 01 440 9900 001 211</t>
  </si>
  <si>
    <t>08 01 440 9900 001  213</t>
  </si>
  <si>
    <t>08 01 440 9900 001  220</t>
  </si>
  <si>
    <t>08 01 440 9900 001 221</t>
  </si>
  <si>
    <t>08 01 440 9900 001 222</t>
  </si>
  <si>
    <t>08 01 440 9900 001 223</t>
  </si>
  <si>
    <t>08 01 440 9900 001 225</t>
  </si>
  <si>
    <t>08 01 440 9900 001 226</t>
  </si>
  <si>
    <t>08 01 440 9900 001 300</t>
  </si>
  <si>
    <t>08 01 440 9900 001 310</t>
  </si>
  <si>
    <t>08 01 440 9900 001 340</t>
  </si>
  <si>
    <t>08 01 442 9900 001  211</t>
  </si>
  <si>
    <t>08 01 442 9900 001 213</t>
  </si>
  <si>
    <t>08 01 442 9900 001  220</t>
  </si>
  <si>
    <t>08 01 442 9900 001 226</t>
  </si>
  <si>
    <t>08 01 442 9900 001 300</t>
  </si>
  <si>
    <t>08 01 442 9900 001 310</t>
  </si>
  <si>
    <t>08 01 442 9900 001340</t>
  </si>
  <si>
    <t xml:space="preserve"> начисление на оплату труда   ( 213 )</t>
  </si>
  <si>
    <t>08 01 442 9900 001 221</t>
  </si>
  <si>
    <t>08 01 442 9900 001  222</t>
  </si>
  <si>
    <t>08 01 442 9900 001 223</t>
  </si>
  <si>
    <t>08 01 442 9900 001 225</t>
  </si>
  <si>
    <t>08 01 442 9900 001 290</t>
  </si>
  <si>
    <t>Библиотеки</t>
  </si>
  <si>
    <t>Клубы</t>
  </si>
  <si>
    <t>08 01 440 9900 001 290</t>
  </si>
  <si>
    <t>08 01</t>
  </si>
  <si>
    <t>Клубы  платные</t>
  </si>
  <si>
    <t>08 01 440 9900 810 226</t>
  </si>
  <si>
    <t>08 01 440 9900 810  220</t>
  </si>
  <si>
    <t>08 01 440 9900 810</t>
  </si>
  <si>
    <t xml:space="preserve"> начисление на оплату труда  ( 213 )</t>
  </si>
  <si>
    <t>Остатки средств на конец отчетного периода</t>
  </si>
  <si>
    <t xml:space="preserve">                                  (подпись)                                                  (расшифровка подписи)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</si>
  <si>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</si>
  <si>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020 1 14 06014 10 0000 420</t>
  </si>
  <si>
    <t>Прочие межбюджетные трансферты, передаваемые бюджетам поселений</t>
  </si>
  <si>
    <r>
      <t xml:space="preserve">получатель, администратор поступлений     </t>
    </r>
    <r>
      <rPr>
        <b/>
        <sz val="12"/>
        <rFont val="Arial Cyr"/>
        <charset val="204"/>
      </rPr>
      <t>Администрация Разъезженского сельсовета</t>
    </r>
  </si>
  <si>
    <t>Вид деятельности</t>
  </si>
  <si>
    <t>БЮДЖЕТНАЯ</t>
  </si>
  <si>
    <t xml:space="preserve">     (бюджетная, приносящая доход деятельность, средства во временном распоряжении)</t>
  </si>
  <si>
    <t>На начало года</t>
  </si>
  <si>
    <t xml:space="preserve">остаток </t>
  </si>
  <si>
    <t>средства</t>
  </si>
  <si>
    <t>средств</t>
  </si>
  <si>
    <t>в пути</t>
  </si>
  <si>
    <t>на счете</t>
  </si>
  <si>
    <t>1. Счета в кредитных организациях</t>
  </si>
  <si>
    <t>Итого по разделу 1</t>
  </si>
  <si>
    <t>Всего</t>
  </si>
  <si>
    <t xml:space="preserve">по   администрации  Разъезженского сельсовета      </t>
  </si>
  <si>
    <t xml:space="preserve">на 1 </t>
  </si>
  <si>
    <t>Невыясненные поступления, зачисляемые в бюджеты поселений</t>
  </si>
  <si>
    <t>Государственная пошлина за совершение нотариальных действий должностными лицами, органов местного самоуправления, уполномоченными в соответствии с законодательными актами РФ на сорвершение нотариальных действий</t>
  </si>
  <si>
    <t>182 1 06 01030 10 4000 110</t>
  </si>
  <si>
    <t xml:space="preserve">Налоги на имущество физических лиц    </t>
  </si>
  <si>
    <t>05 03 6000 200 500 225</t>
  </si>
  <si>
    <t xml:space="preserve">на </t>
  </si>
  <si>
    <t>ЖКХ</t>
  </si>
  <si>
    <t>4 03 6000  310</t>
  </si>
  <si>
    <t>Причие мороприятия  по благоустройству</t>
  </si>
  <si>
    <t xml:space="preserve">05 03 6000 100 </t>
  </si>
  <si>
    <t>Уличное освещение  ВСЕГО</t>
  </si>
  <si>
    <t>Доходы от продажи услуг, оказываемых муниципальными учреждениями</t>
  </si>
  <si>
    <t>020 30201030 03 0000 130</t>
  </si>
  <si>
    <t>Субсидии  по ГО ЧС</t>
  </si>
  <si>
    <t>Выполнение функций органами МСУ</t>
  </si>
  <si>
    <r>
      <t xml:space="preserve">Расходы за счет субсидии на частичное финансирование    повышение    размеров оплаты труда     </t>
    </r>
    <r>
      <rPr>
        <sz val="8"/>
        <rFont val="Arial Cyr"/>
        <charset val="204"/>
      </rPr>
      <t>в том числе:</t>
    </r>
  </si>
  <si>
    <t>01 02</t>
  </si>
  <si>
    <t>01 04</t>
  </si>
  <si>
    <t xml:space="preserve">02 03 </t>
  </si>
  <si>
    <t xml:space="preserve">05 03   </t>
  </si>
  <si>
    <t xml:space="preserve">11 04 </t>
  </si>
  <si>
    <t>Коммунальные услуги (223)</t>
  </si>
  <si>
    <t>08 01 442</t>
  </si>
  <si>
    <t>Прочие безвозмездные поступления</t>
  </si>
  <si>
    <t>Прочие безвозмездные поступления в бюджеты поселений</t>
  </si>
  <si>
    <t>000 2 07 01010 00 0000 151</t>
  </si>
  <si>
    <t>020 2 07 05000 10 0000 180</t>
  </si>
  <si>
    <t>03 14 5224 802 500 310</t>
  </si>
  <si>
    <t>Организация и  содержание мест захоронения</t>
  </si>
  <si>
    <t xml:space="preserve">05 03 6000 400 500 225 </t>
  </si>
  <si>
    <t xml:space="preserve">05 03 6000 400 500 340 </t>
  </si>
  <si>
    <t xml:space="preserve">05 03 6000 500 500 211 </t>
  </si>
  <si>
    <t>05 03 6000 500 500 213</t>
  </si>
  <si>
    <t xml:space="preserve">05 02 3510500 500 </t>
  </si>
  <si>
    <t>182 1 05 03010 01 3000 110</t>
  </si>
  <si>
    <t>Расходы за счет субвенции на выполнение государственных полномочий по составлению протоколов об административных правонарушениях</t>
  </si>
  <si>
    <t>03 14 9224 802 500 226</t>
  </si>
  <si>
    <t>021 1 08 04020 01 1000 110</t>
  </si>
  <si>
    <t>021 2 02 01003 10 1000 151</t>
  </si>
  <si>
    <t>021 2 02 01102 03 0000 151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</si>
  <si>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</si>
  <si>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02 03 0013 600 500 212</t>
  </si>
  <si>
    <t xml:space="preserve">05 03 6000 500 500 225 </t>
  </si>
  <si>
    <t>Услугги по содержанию имущества (340)</t>
  </si>
  <si>
    <t xml:space="preserve">05 03 6000 500 500 340 </t>
  </si>
  <si>
    <t>Возврат остатков субсидий  и субвенций из муниципальных районов</t>
  </si>
  <si>
    <t>021 1 19 05000 10 0000 151</t>
  </si>
  <si>
    <t>021 3 02 01050 10 0000 130</t>
  </si>
  <si>
    <t>021 1 17 05050 10 0000 180</t>
  </si>
  <si>
    <t>021 1 11 05000 00 0000 120</t>
  </si>
  <si>
    <t>021 1 11 00000 00 0000 000</t>
  </si>
  <si>
    <t>Обеспечение проведение выборов и референдумов</t>
  </si>
  <si>
    <t>01 07</t>
  </si>
  <si>
    <t>05 03 6000 200 500 226</t>
  </si>
  <si>
    <t xml:space="preserve">Пенсионное обеспечение </t>
  </si>
  <si>
    <t>10 01</t>
  </si>
  <si>
    <t>Резервный фонд</t>
  </si>
  <si>
    <t>Прочие безвозмездные поступления в бюджеты поселений от бюджетов муниципальных районов</t>
  </si>
  <si>
    <t>021 2 02 09054 10 0000 151</t>
  </si>
  <si>
    <t>Пенсии, пособия, выплачиваемые организациями сектора государственного управления  (263 )</t>
  </si>
  <si>
    <t>Социальное обеспечение (260)</t>
  </si>
  <si>
    <t>05 02 3510500 500 340</t>
  </si>
  <si>
    <t>05 03 6000 100 500 211</t>
  </si>
  <si>
    <t>05 03 6000 100 500 212</t>
  </si>
  <si>
    <t>05 03 6000 100 500 213</t>
  </si>
  <si>
    <t xml:space="preserve">01 04 0020 462 500  </t>
  </si>
  <si>
    <t>01 04 0020 462 500</t>
  </si>
  <si>
    <t>01 04 0020 462 500  210</t>
  </si>
  <si>
    <t>01 04 0020 462 500  213</t>
  </si>
  <si>
    <t xml:space="preserve">03 10 9227 </t>
  </si>
  <si>
    <t>05 03 6000 500 006 225</t>
  </si>
  <si>
    <t xml:space="preserve">Безопасность дорожного движения </t>
  </si>
  <si>
    <t>08 01 522 0442 001</t>
  </si>
  <si>
    <t>08 01 922 0442 001</t>
  </si>
  <si>
    <t>08 01 922 0442 001 300</t>
  </si>
  <si>
    <r>
      <t xml:space="preserve">Целевая программа  "культура  красноярья"    </t>
    </r>
    <r>
      <rPr>
        <sz val="8"/>
        <rFont val="Arial Cyr"/>
        <charset val="204"/>
      </rPr>
      <t>в том числе:</t>
    </r>
  </si>
  <si>
    <t>Прочие мероприятиия в области здравоохранения</t>
  </si>
  <si>
    <t>01 11</t>
  </si>
  <si>
    <t>Аккорицидная обработка</t>
  </si>
  <si>
    <t xml:space="preserve">Пенсии </t>
  </si>
  <si>
    <t>Спорт</t>
  </si>
  <si>
    <t>03 10</t>
  </si>
  <si>
    <t>04216825000</t>
  </si>
  <si>
    <t>04092424</t>
  </si>
  <si>
    <t>01 04 0020 461 500</t>
  </si>
  <si>
    <t>01 04 0020 461 500  210</t>
  </si>
  <si>
    <t>Расходы на содержание центрального аппарата иных органов, за исключением расходов по оплате труда</t>
  </si>
  <si>
    <t>Расходы на оплату труда лиц, замещающих должности муниципальной службы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</si>
  <si>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</si>
  <si>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 xml:space="preserve"> перечисление другим бюджетам бюджетной системы РФ  (251)</t>
  </si>
  <si>
    <t>Иные межбюджетные трансферты</t>
  </si>
  <si>
    <t>01 04 8650 000 500</t>
  </si>
  <si>
    <t>01 04 8750 000 500  210</t>
  </si>
  <si>
    <t>01 04 8750 000 500 211</t>
  </si>
  <si>
    <t>01 04 8750 000 500  213</t>
  </si>
  <si>
    <t>01 04 8760 000 500  210</t>
  </si>
  <si>
    <t>01 04 8760 000 500  213</t>
  </si>
  <si>
    <t>01 04 8760 000 500</t>
  </si>
  <si>
    <t>01 04 8760 000 500 211</t>
  </si>
  <si>
    <t>05 03 5225 106 500 220</t>
  </si>
  <si>
    <t>05 03 9225 106 500 220</t>
  </si>
  <si>
    <t>08 01 8760 000 001  213</t>
  </si>
  <si>
    <t>,</t>
  </si>
  <si>
    <t>=</t>
  </si>
  <si>
    <t>Расходы за счет МБ</t>
  </si>
  <si>
    <t>182 1 05 03020 01 1000 110</t>
  </si>
  <si>
    <t>01 04 8670 000 500</t>
  </si>
  <si>
    <t>01 04 8670 000 500  210</t>
  </si>
  <si>
    <t>01 04 8670 000 500 211</t>
  </si>
  <si>
    <t>01 04 8670 000 500  213</t>
  </si>
  <si>
    <t>08 01 8670 000 001  213</t>
  </si>
  <si>
    <t>05 03 5225 031 500 225</t>
  </si>
  <si>
    <t>009 1 14 06013 100021 430</t>
  </si>
  <si>
    <t xml:space="preserve"> 08 01 440 9500 001 211</t>
  </si>
  <si>
    <t>08 01 442 9500 001  211</t>
  </si>
  <si>
    <t>Остаток на конец месяца на лиц. счете 71193ЯК0031</t>
  </si>
  <si>
    <t>на расчетном счете: 40701810800001000184</t>
  </si>
  <si>
    <t>009 1 11 05013 10 0021 120</t>
  </si>
  <si>
    <t>На конец отчетного периода</t>
  </si>
  <si>
    <t>020120000</t>
  </si>
  <si>
    <t>020110000</t>
  </si>
  <si>
    <t>020134000</t>
  </si>
  <si>
    <t>Итого по разделу 3</t>
  </si>
  <si>
    <t>Т.Ф. Вербовская</t>
  </si>
  <si>
    <t>182 1 01 02030 01 1000 110</t>
  </si>
  <si>
    <t>009 1 11 05013 10 0013 120</t>
  </si>
  <si>
    <t xml:space="preserve"> Сведения об остатках денежных средств учреждения</t>
  </si>
  <si>
    <t>Номер счета (банковского (лицевого) счета / код валюты по ОКВ)</t>
  </si>
  <si>
    <t>Код счета бухгалтерского  учета</t>
  </si>
  <si>
    <t xml:space="preserve">2. Счета вфинансовом органе  </t>
  </si>
  <si>
    <t>3. Счета в Кассе учреждения</t>
  </si>
  <si>
    <t xml:space="preserve">                   :  на л/с 03 193 012 730 (ВУС) </t>
  </si>
  <si>
    <t>05 03 0013 600 500</t>
  </si>
  <si>
    <t xml:space="preserve">04 09   </t>
  </si>
  <si>
    <t>Дорожное хозяйство (дорожные фонды)</t>
  </si>
  <si>
    <t>в том числе :  целевые средства всего</t>
  </si>
  <si>
    <t>08 01 8600 000 019</t>
  </si>
  <si>
    <t>182 101 02010 01 4000 110</t>
  </si>
  <si>
    <t>182 1 01 02020 01 1000 110</t>
  </si>
  <si>
    <t>05 02 351 0500 500 222</t>
  </si>
  <si>
    <t>05 02 351 0500 500  223</t>
  </si>
  <si>
    <t>05 02 351 0500 500 225</t>
  </si>
  <si>
    <t>05 02 351 0500 500 310</t>
  </si>
  <si>
    <t>05 03 522 5106 500 225</t>
  </si>
  <si>
    <t>05 03 522 5106 500 310</t>
  </si>
  <si>
    <t>05 03 522 5106 500 340</t>
  </si>
  <si>
    <t>05 03 522 5107 500 220</t>
  </si>
  <si>
    <t>05 03 522 5107 500 225</t>
  </si>
  <si>
    <t>08 01 522 0442 019 241</t>
  </si>
  <si>
    <t>08 01 922 0442 019 241</t>
  </si>
  <si>
    <t>08 01 522 0442 019 240</t>
  </si>
  <si>
    <t>11 01 512 9700 500</t>
  </si>
  <si>
    <t>11 01 512 9700 500 200</t>
  </si>
  <si>
    <t>01 02 865 0000 500</t>
  </si>
  <si>
    <t>01 02 865 0000 500  210</t>
  </si>
  <si>
    <t>01 02 865 0000 500 211</t>
  </si>
  <si>
    <t>01 02 8650000 500  213</t>
  </si>
  <si>
    <t>01 02 877 0000 500</t>
  </si>
  <si>
    <t>01 02 877 0000 500  210</t>
  </si>
  <si>
    <t>01 02 877 0000 500 211</t>
  </si>
  <si>
    <t>01 02 877 0000 500  213</t>
  </si>
  <si>
    <t>08 01 860 0000 019</t>
  </si>
  <si>
    <t>08 01 861 0000 019</t>
  </si>
  <si>
    <t>182 1 01 02040 01 1000 110</t>
  </si>
  <si>
    <t>01 04 5225 100 500</t>
  </si>
  <si>
    <t>01 04 5225 102 500 300</t>
  </si>
  <si>
    <t>01 04 5225 102 500 310</t>
  </si>
  <si>
    <t xml:space="preserve">05 00 </t>
  </si>
  <si>
    <t xml:space="preserve">04 00   </t>
  </si>
  <si>
    <t xml:space="preserve">03 00 </t>
  </si>
  <si>
    <t xml:space="preserve">02 </t>
  </si>
  <si>
    <t xml:space="preserve">01 02   </t>
  </si>
  <si>
    <t xml:space="preserve">05 03 6000 500 </t>
  </si>
  <si>
    <t>05 03 6000 400</t>
  </si>
  <si>
    <t xml:space="preserve">05 03 6000 500 500 226 </t>
  </si>
  <si>
    <t>05 03 7954 800 500</t>
  </si>
  <si>
    <t>05 03 9225 107 500 225</t>
  </si>
  <si>
    <t>05 03 9225 106 500 340</t>
  </si>
  <si>
    <t>11 01 5129 700 500 290</t>
  </si>
  <si>
    <t xml:space="preserve">08 01 8610 000 019 </t>
  </si>
  <si>
    <t>08 01 4429 501 019  241</t>
  </si>
  <si>
    <t>08 01 4429 501 019 240</t>
  </si>
  <si>
    <t>08 01 4429 501 019 200</t>
  </si>
  <si>
    <t>08 01 4429 501 019</t>
  </si>
  <si>
    <t>04 05</t>
  </si>
  <si>
    <t xml:space="preserve">04 09 </t>
  </si>
  <si>
    <t>Сельское хозяйство и рыболовство</t>
  </si>
  <si>
    <t>Национальная экономика</t>
  </si>
  <si>
    <t>04 05 922 2031 500 225</t>
  </si>
  <si>
    <t>04 05 921 0274 500 226</t>
  </si>
  <si>
    <t>СУБСИДИИ    НА    ВЫПОЛНЕНИЕ     ГОСУДАРСТВЕННОГО      (МУНИЦИПАЛЬНОГО)      ЗАДАНИЯ</t>
  </si>
  <si>
    <t xml:space="preserve">в том числе :  </t>
  </si>
  <si>
    <t>182 101 02010 01 3000 110</t>
  </si>
  <si>
    <t>05 03 7954 800 500 226</t>
  </si>
  <si>
    <t>08 01 8650 000 001  210</t>
  </si>
  <si>
    <t>08 01 8650 000 019  241</t>
  </si>
  <si>
    <t>08 01 865 0000 019 241</t>
  </si>
  <si>
    <t>10 03 795 800 005</t>
  </si>
  <si>
    <t>10 03 795 800 005 200</t>
  </si>
  <si>
    <t>10 03 795 800 005  241</t>
  </si>
  <si>
    <t>10 03 795 800 005 241</t>
  </si>
  <si>
    <t>Код формы по ОКУД  0503178</t>
  </si>
  <si>
    <t>Код формы по ОКУД  0503779</t>
  </si>
  <si>
    <t>08 01 520 1502 019 241</t>
  </si>
  <si>
    <t>08 01 8620 000 019 241</t>
  </si>
  <si>
    <t>08 01 8620 000 019  241</t>
  </si>
  <si>
    <t>08 01 862 0000 019 241</t>
  </si>
  <si>
    <t xml:space="preserve">08 01 8620 000 019  </t>
  </si>
  <si>
    <t>1</t>
  </si>
  <si>
    <t xml:space="preserve">на   1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</si>
  <si>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</si>
  <si>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</si>
  <si>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</si>
  <si>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</si>
  <si>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</si>
  <si>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</si>
  <si>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100 1 03 02 230 01 0000 110</t>
  </si>
  <si>
    <t xml:space="preserve">100 1 03 02 240 01 0000 110 </t>
  </si>
  <si>
    <t>100 1 03 02 250 01 0000 110</t>
  </si>
  <si>
    <t xml:space="preserve">100 1 03 02 260 01 0000 110 </t>
  </si>
  <si>
    <t>100 1 03 00 000 00 0000 000</t>
  </si>
  <si>
    <t>100 1 03 00 000 01 0000 000</t>
  </si>
  <si>
    <t xml:space="preserve">  01 02 7618021 121 210</t>
  </si>
  <si>
    <t xml:space="preserve">01 02 7618021 121  </t>
  </si>
  <si>
    <t>01 04 7617514 244 300</t>
  </si>
  <si>
    <t>01 04 7618021 121 212</t>
  </si>
  <si>
    <t>01 04 7618021 244 290</t>
  </si>
  <si>
    <t>01 04 7618021 244 300</t>
  </si>
  <si>
    <t>01 11 7618112 870 220</t>
  </si>
  <si>
    <t>01 11 7618112 870 200</t>
  </si>
  <si>
    <t>02 03 7615118 121</t>
  </si>
  <si>
    <t xml:space="preserve">02 03 7615118 </t>
  </si>
  <si>
    <t>02 03 7615118 244  222</t>
  </si>
  <si>
    <t>02 03 7615118 244 300</t>
  </si>
  <si>
    <t>03 10 4938348 121</t>
  </si>
  <si>
    <t>03 10 4938348</t>
  </si>
  <si>
    <t>03 10 4938348 121 211</t>
  </si>
  <si>
    <t>03 10 4938348 121 213</t>
  </si>
  <si>
    <t>03 10 4938348 244  220</t>
  </si>
  <si>
    <t>БЛАГОУСТРОЙСТВО</t>
  </si>
  <si>
    <t>05 03 4918340 244 222</t>
  </si>
  <si>
    <t>05 03 4918340 244 226</t>
  </si>
  <si>
    <t>05 03 4918340 244 300</t>
  </si>
  <si>
    <t>08 01 5098061 611</t>
  </si>
  <si>
    <t>08 01 5098061 611 241</t>
  </si>
  <si>
    <t>Субсидии на выполнение муниципального задания                                                       -241</t>
  </si>
  <si>
    <t xml:space="preserve">09 09 </t>
  </si>
  <si>
    <t>09 09 4937555</t>
  </si>
  <si>
    <t>101 1 03 02 230 01 1000 110</t>
  </si>
  <si>
    <t xml:space="preserve">101 1 03 02 240 01 1000 110 </t>
  </si>
  <si>
    <t>101 1 03 02 250 01 1000 110</t>
  </si>
  <si>
    <t xml:space="preserve">101 1 03 02 260 01 1000 110 </t>
  </si>
  <si>
    <t>04 09 4929508 244 225</t>
  </si>
  <si>
    <t>04 09 4927508 244 225</t>
  </si>
  <si>
    <t>01 04 7618027 121</t>
  </si>
  <si>
    <t>01 04 7618027 121  210</t>
  </si>
  <si>
    <t>01 04 7618029 540 251</t>
  </si>
  <si>
    <t>01 04 7618029 540 200</t>
  </si>
  <si>
    <t>01 04 7618029 540</t>
  </si>
  <si>
    <t>08 01 5021021 611 241</t>
  </si>
  <si>
    <t>08 01 5021021 611</t>
  </si>
  <si>
    <t xml:space="preserve">08 01 </t>
  </si>
  <si>
    <t>05 03 4918340 244 290</t>
  </si>
  <si>
    <t>01 04 7618021 122 222</t>
  </si>
  <si>
    <t>01 04 7618021 122  226</t>
  </si>
  <si>
    <t>08 01 4939423 612  241</t>
  </si>
  <si>
    <t>08 01 4937423 612  241</t>
  </si>
  <si>
    <t>Субсидии на иные цели</t>
  </si>
  <si>
    <t xml:space="preserve">01 04 </t>
  </si>
  <si>
    <t>03 10 4938348 244 222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</si>
  <si>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</si>
  <si>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</si>
  <si>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</si>
  <si>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</si>
  <si>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</si>
  <si>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182 1 06 06043 10 4000 110</t>
  </si>
  <si>
    <r>
  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   </t>
    </r>
    <r>
      <rPr>
        <sz val="8"/>
        <rFont val="Arial Cyr"/>
        <charset val="204"/>
      </rPr>
      <t>в том числе:</t>
    </r>
  </si>
  <si>
    <t>04 09 4927594 244 225</t>
  </si>
  <si>
    <t>04 09 4929594 244 225</t>
  </si>
  <si>
    <t xml:space="preserve">в том числе </t>
  </si>
  <si>
    <r>
      <t>в том числе :  на л/с</t>
    </r>
    <r>
      <rPr>
        <b/>
        <sz val="10"/>
        <rFont val="Arial Cyr"/>
        <charset val="204"/>
      </rPr>
      <t xml:space="preserve"> 03 193 012 720</t>
    </r>
    <r>
      <rPr>
        <sz val="10"/>
        <rFont val="Arial Cyr"/>
        <charset val="204"/>
      </rPr>
      <t xml:space="preserve"> (доходный)</t>
    </r>
  </si>
  <si>
    <t>182 101 02010 01 2100 110</t>
  </si>
  <si>
    <t>182 1 05 03010 01 2100 110</t>
  </si>
  <si>
    <t>Содержание площадки ТБО</t>
  </si>
  <si>
    <t>05 03 4918493</t>
  </si>
  <si>
    <t>05 03 4918493 244 225</t>
  </si>
  <si>
    <r>
      <rPr>
        <sz val="8"/>
        <color indexed="44"/>
        <rFont val="Arial Cyr"/>
        <charset val="204"/>
      </rPr>
      <t>145950</t>
    </r>
    <r>
      <rPr>
        <sz val="8"/>
        <color indexed="44"/>
        <rFont val="Arial Cyr"/>
        <charset val="204"/>
      </rPr>
      <t xml:space="preserve">             </t>
    </r>
    <r>
      <rPr>
        <sz val="8"/>
        <rFont val="Arial Cyr"/>
        <charset val="204"/>
      </rPr>
      <t xml:space="preserve">         в т.ч. : дороги Красноярья</t>
    </r>
  </si>
  <si>
    <r>
      <rPr>
        <sz val="8"/>
        <color indexed="49"/>
        <rFont val="Arial Cyr"/>
        <charset val="204"/>
      </rPr>
      <t>52180</t>
    </r>
    <r>
      <rPr>
        <sz val="8"/>
        <color indexed="44"/>
        <rFont val="Arial Cyr"/>
        <charset val="204"/>
      </rPr>
      <t xml:space="preserve">         </t>
    </r>
    <r>
      <rPr>
        <sz val="8"/>
        <rFont val="Arial Cyr"/>
        <charset val="204"/>
      </rPr>
      <t xml:space="preserve">               в т.ч. :  ТБО</t>
    </r>
  </si>
  <si>
    <r>
      <rPr>
        <sz val="8"/>
        <color indexed="44"/>
        <rFont val="Arial Cyr"/>
        <charset val="204"/>
      </rPr>
      <t xml:space="preserve">2400   </t>
    </r>
    <r>
      <rPr>
        <sz val="8"/>
        <rFont val="Arial Cyr"/>
        <charset val="204"/>
      </rPr>
      <t xml:space="preserve">                      в т.ч. :  административная</t>
    </r>
  </si>
  <si>
    <t>01 07 7618777</t>
  </si>
  <si>
    <r>
      <rPr>
        <sz val="8"/>
        <color indexed="44"/>
        <rFont val="Arial Cyr"/>
        <charset val="204"/>
      </rPr>
      <t>20000</t>
    </r>
    <r>
      <rPr>
        <sz val="8"/>
        <color indexed="44"/>
        <rFont val="Arial Cyr"/>
        <charset val="204"/>
      </rPr>
      <t xml:space="preserve">               </t>
    </r>
    <r>
      <rPr>
        <sz val="8"/>
        <rFont val="Arial Cyr"/>
        <charset val="204"/>
      </rPr>
      <t xml:space="preserve">         в т.ч. : акарицидная обработка</t>
    </r>
  </si>
  <si>
    <t>Прочие неналоговые доходы бюджетов поселений</t>
  </si>
  <si>
    <t>021 2 08 05000 10 0000 180</t>
  </si>
  <si>
    <t>Перечисления из бюджетов  поселений  (в бюджеты  поселений)  для  осу-ществления возврата  (зачета)  излишне  уплаченных   или излишне  взыс-канных  сумм  налогов, сборов и иных платежей,  а  также  сумм  процентов      за       несвоевременное   осуществление   такого    возврата    и  процентов,   начисленных   на   излишне   взысканные суммы</t>
  </si>
  <si>
    <r>
      <rPr>
        <sz val="8"/>
        <color indexed="44"/>
        <rFont val="Arial Cyr"/>
        <charset val="204"/>
      </rPr>
      <t xml:space="preserve">107000 </t>
    </r>
    <r>
      <rPr>
        <sz val="8"/>
        <color indexed="44"/>
        <rFont val="Arial Cyr"/>
        <charset val="204"/>
      </rPr>
      <t xml:space="preserve">            </t>
    </r>
    <r>
      <rPr>
        <sz val="8"/>
        <rFont val="Arial Cyr"/>
        <charset val="204"/>
      </rPr>
      <t xml:space="preserve">         в т.ч. : региональные выплаты</t>
    </r>
  </si>
  <si>
    <r>
      <rPr>
        <sz val="8"/>
        <color indexed="44"/>
        <rFont val="Arial Cyr"/>
        <charset val="204"/>
      </rPr>
      <t>49830</t>
    </r>
    <r>
      <rPr>
        <sz val="8"/>
        <rFont val="Arial Cyr"/>
        <charset val="204"/>
      </rPr>
      <t xml:space="preserve">         </t>
    </r>
    <r>
      <rPr>
        <b/>
        <sz val="10"/>
        <rFont val="Arial Cyr"/>
        <charset val="204"/>
      </rPr>
      <t xml:space="preserve">  </t>
    </r>
    <r>
      <rPr>
        <sz val="8"/>
        <rFont val="Arial Cyr"/>
        <charset val="204"/>
      </rPr>
      <t xml:space="preserve">            в т.ч. :  ВУС</t>
    </r>
  </si>
  <si>
    <t>Функционорование органов в сфере национальной безопасности, правоохранительной деятельности и  обороны</t>
  </si>
  <si>
    <t>Глава  администрации                                                                                         Т.Ф. Вербовская</t>
  </si>
  <si>
    <t>Главный  бухгалтер                                                                                               И.А. Лямин</t>
  </si>
  <si>
    <t xml:space="preserve">                                       (подпись)                            (расшифровка подписи)</t>
  </si>
  <si>
    <r>
      <t xml:space="preserve">Главный бухгалтер ________________               </t>
    </r>
    <r>
      <rPr>
        <b/>
        <u/>
        <sz val="10"/>
        <rFont val="Arial Cyr"/>
        <charset val="204"/>
      </rPr>
      <t>И.А. Лямин</t>
    </r>
  </si>
  <si>
    <t>01 07 76108777 880  290</t>
  </si>
  <si>
    <t>01 07 76108777 880  225</t>
  </si>
  <si>
    <t>свободные</t>
  </si>
  <si>
    <t>Главный  бухгалтер                                                                                              И.А. Лямин</t>
  </si>
  <si>
    <t>01 02 7610080210 129</t>
  </si>
  <si>
    <t>01 02 7610080210 121</t>
  </si>
  <si>
    <t>01 04 7610080210 121</t>
  </si>
  <si>
    <t>01 04 7610080210 129</t>
  </si>
  <si>
    <t>01 04 7610080210 122</t>
  </si>
  <si>
    <t>01 04 7610080210 244</t>
  </si>
  <si>
    <t>01 04 7610080210 853</t>
  </si>
  <si>
    <t xml:space="preserve">01 04 7610080270 121 </t>
  </si>
  <si>
    <t>01 04 7610080270 121</t>
  </si>
  <si>
    <t>01 04 7610080270 129</t>
  </si>
  <si>
    <t>01 04 7610075140</t>
  </si>
  <si>
    <t>01 04 7610075140 244</t>
  </si>
  <si>
    <t>01 11 7610081120 870</t>
  </si>
  <si>
    <t>02 03 7610051180 121</t>
  </si>
  <si>
    <t>02 03 7610051180 129</t>
  </si>
  <si>
    <t>02 03 7610051180 244</t>
  </si>
  <si>
    <t>03 10 4930083480 244</t>
  </si>
  <si>
    <t>04 09 4920083420 244</t>
  </si>
  <si>
    <t>05 03 4910083400 244</t>
  </si>
  <si>
    <t>09 09 4930075550 244</t>
  </si>
  <si>
    <t>09 09 4930095550 244</t>
  </si>
  <si>
    <t>021 1 17 01050 10 0000 180</t>
  </si>
  <si>
    <t>05 03 4910084930 244</t>
  </si>
  <si>
    <t>03 10 4930074120 244</t>
  </si>
  <si>
    <t>03 10 4930094120 244</t>
  </si>
  <si>
    <t>увеличение стоимости основных средств (310)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</si>
  <si>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</si>
  <si>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021 1 16 51040 02 0000 140</t>
  </si>
  <si>
    <t>182 1 01 02020 01 2100 110</t>
  </si>
  <si>
    <t>182 1 01 02030 01 2100 110</t>
  </si>
  <si>
    <t>04 09 4920075080 244</t>
  </si>
  <si>
    <t>04 09 4920095080 244</t>
  </si>
  <si>
    <t>021 2 02 15001 10 1000 151</t>
  </si>
  <si>
    <t>021 2 02 35118 10 0000 151</t>
  </si>
  <si>
    <t>021 2 02 49999 10 1000 151</t>
  </si>
  <si>
    <t>021 2 02 40014 10  0000 151</t>
  </si>
  <si>
    <t>182 1 01 02030 01 3000 110</t>
  </si>
  <si>
    <t>182 1 06 06033 10 3000 110</t>
  </si>
  <si>
    <t>увеличение стоимости материальных запасов (340)</t>
  </si>
  <si>
    <t>03 14 4930084750 244</t>
  </si>
  <si>
    <t>182 1 01 02020 01 3000 110</t>
  </si>
  <si>
    <t>05 03 4910083580 244</t>
  </si>
  <si>
    <t>182 1 05 03020 01 2100 110</t>
  </si>
  <si>
    <t>Передаваемые полномочия</t>
  </si>
  <si>
    <t xml:space="preserve"> 08 01 5090080620 540</t>
  </si>
  <si>
    <t>01 04 7610010470 121</t>
  </si>
  <si>
    <t>01 04 7610010470 129</t>
  </si>
  <si>
    <t>04 09 4920075090 244</t>
  </si>
  <si>
    <t>04 09 4920095090 244</t>
  </si>
  <si>
    <t>Страхование (227)</t>
  </si>
  <si>
    <t>иные расходы (296)</t>
  </si>
  <si>
    <t>Другие общегосударственные вопросы</t>
  </si>
  <si>
    <t>01 13 7610081120 870</t>
  </si>
  <si>
    <t>01 13 7610084940 244</t>
  </si>
  <si>
    <t>01 13 7610084950 244</t>
  </si>
  <si>
    <t>01 13</t>
  </si>
  <si>
    <t>01 02 7610010470 121</t>
  </si>
  <si>
    <t>01 02 7610010470 129</t>
  </si>
  <si>
    <t>01 04 7610088460 244</t>
  </si>
  <si>
    <t>01 04 7610010210 121</t>
  </si>
  <si>
    <t>01 04 7610010210 129</t>
  </si>
  <si>
    <t>05 03 4910077410 244</t>
  </si>
  <si>
    <t>Прочие услуги (226)</t>
  </si>
  <si>
    <t>05 03 4910077490 244</t>
  </si>
  <si>
    <t>июля</t>
  </si>
  <si>
    <t>иные расходы (292)</t>
  </si>
  <si>
    <t>05 03 4910097410 244</t>
  </si>
  <si>
    <t>05 03 4910097490 244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</si>
</sst>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53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</font>
    <font>
      <sz val="9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b/>
      <sz val="9"/>
      <name val="Arial"/>
      <family val="2"/>
      <charset val="204"/>
    </font>
    <font>
      <sz val="8"/>
      <color indexed="43"/>
      <name val="Arial Cyr"/>
      <family val="2"/>
      <charset val="204"/>
    </font>
    <font>
      <sz val="8"/>
      <color indexed="44"/>
      <name val="Arial Cyr"/>
      <charset val="204"/>
    </font>
    <font>
      <sz val="10"/>
      <color indexed="44"/>
      <name val="Arial Cyr"/>
      <charset val="204"/>
    </font>
    <font>
      <b/>
      <i/>
      <sz val="8"/>
      <name val="Arial CYR"/>
      <charset val="204"/>
    </font>
    <font>
      <b/>
      <sz val="11"/>
      <color indexed="14"/>
      <name val="Arial Cyr"/>
      <family val="2"/>
      <charset val="204"/>
    </font>
    <font>
      <sz val="10"/>
      <color indexed="14"/>
      <name val="Arial Cyr"/>
      <family val="2"/>
      <charset val="204"/>
    </font>
    <font>
      <sz val="8"/>
      <color indexed="14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8"/>
      <color indexed="14"/>
      <name val="Arial Cyr"/>
      <family val="2"/>
      <charset val="204"/>
    </font>
    <font>
      <i/>
      <sz val="10"/>
      <color indexed="14"/>
      <name val="Arial Cyr"/>
      <family val="2"/>
      <charset val="204"/>
    </font>
    <font>
      <sz val="10"/>
      <color indexed="14"/>
      <name val="Arial Cyr"/>
      <charset val="204"/>
    </font>
    <font>
      <sz val="10"/>
      <name val="Arial Cyr"/>
      <charset val="204"/>
    </font>
    <font>
      <sz val="8"/>
      <color indexed="49"/>
      <name val="Arial Cyr"/>
      <charset val="204"/>
    </font>
    <font>
      <sz val="6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5"/>
      <name val="Arial Cyr"/>
      <family val="2"/>
      <charset val="204"/>
    </font>
    <font>
      <b/>
      <sz val="10"/>
      <color indexed="27"/>
      <name val="Arial Cyr"/>
      <charset val="204"/>
    </font>
    <font>
      <b/>
      <sz val="8"/>
      <color indexed="44"/>
      <name val="Arial Cyr"/>
      <charset val="204"/>
    </font>
    <font>
      <b/>
      <sz val="10"/>
      <color indexed="44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4">
    <xf numFmtId="0" fontId="0" fillId="0" borderId="0" xfId="0"/>
    <xf numFmtId="0" fontId="12" fillId="0" borderId="1" xfId="0" quotePrefix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right" vertical="top"/>
    </xf>
    <xf numFmtId="4" fontId="17" fillId="0" borderId="3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4" fontId="7" fillId="0" borderId="0" xfId="0" applyNumberFormat="1" applyFont="1" applyFill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0" fillId="0" borderId="0" xfId="0" applyNumberFormat="1" applyFill="1"/>
    <xf numFmtId="2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9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/>
    <xf numFmtId="4" fontId="0" fillId="0" borderId="5" xfId="0" applyNumberForma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top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left" wrapText="1" indent="2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21" fillId="0" borderId="16" xfId="0" applyNumberFormat="1" applyFont="1" applyFill="1" applyBorder="1" applyAlignment="1">
      <alignment horizontal="left" wrapText="1"/>
    </xf>
    <xf numFmtId="2" fontId="12" fillId="0" borderId="19" xfId="0" quotePrefix="1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right" vertical="top" wrapText="1"/>
    </xf>
    <xf numFmtId="4" fontId="15" fillId="0" borderId="17" xfId="0" applyNumberFormat="1" applyFont="1" applyFill="1" applyBorder="1" applyAlignment="1">
      <alignment horizontal="right" vertical="top"/>
    </xf>
    <xf numFmtId="4" fontId="15" fillId="0" borderId="2" xfId="0" applyNumberFormat="1" applyFont="1" applyFill="1" applyBorder="1" applyAlignment="1">
      <alignment horizontal="right" vertical="top"/>
    </xf>
    <xf numFmtId="2" fontId="12" fillId="0" borderId="19" xfId="0" applyNumberFormat="1" applyFont="1" applyFill="1" applyBorder="1" applyAlignment="1">
      <alignment horizontal="left" vertical="top" wrapText="1"/>
    </xf>
    <xf numFmtId="4" fontId="15" fillId="0" borderId="9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3" fillId="0" borderId="19" xfId="0" quotePrefix="1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2" fontId="0" fillId="0" borderId="6" xfId="0" applyNumberForma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 wrapText="1"/>
    </xf>
    <xf numFmtId="4" fontId="5" fillId="0" borderId="23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left" wrapText="1"/>
    </xf>
    <xf numFmtId="2" fontId="6" fillId="0" borderId="21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23" fillId="0" borderId="0" xfId="0" applyNumberFormat="1" applyFont="1" applyFill="1"/>
    <xf numFmtId="2" fontId="23" fillId="0" borderId="31" xfId="0" applyNumberFormat="1" applyFont="1" applyFill="1" applyBorder="1" applyAlignment="1">
      <alignment horizontal="left" wrapText="1"/>
    </xf>
    <xf numFmtId="2" fontId="23" fillId="0" borderId="12" xfId="0" applyNumberFormat="1" applyFont="1" applyFill="1" applyBorder="1" applyAlignment="1">
      <alignment horizontal="center" wrapText="1"/>
    </xf>
    <xf numFmtId="2" fontId="23" fillId="0" borderId="13" xfId="0" applyNumberFormat="1" applyFont="1" applyFill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/>
    <xf numFmtId="49" fontId="5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0" fillId="0" borderId="5" xfId="0" applyFill="1" applyBorder="1" applyAlignment="1"/>
    <xf numFmtId="49" fontId="0" fillId="0" borderId="5" xfId="0" applyNumberFormat="1" applyFill="1" applyBorder="1"/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1" fillId="0" borderId="0" xfId="0" applyFont="1" applyFill="1"/>
    <xf numFmtId="0" fontId="21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4" xfId="0" applyNumberFormat="1" applyFill="1" applyBorder="1"/>
    <xf numFmtId="4" fontId="19" fillId="0" borderId="2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2" fontId="29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11" fillId="0" borderId="34" xfId="0" applyFont="1" applyFill="1" applyBorder="1" applyAlignment="1">
      <alignment horizontal="left" vertical="top" wrapText="1"/>
    </xf>
    <xf numFmtId="4" fontId="18" fillId="0" borderId="14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5" fillId="0" borderId="0" xfId="0" applyFont="1"/>
    <xf numFmtId="0" fontId="8" fillId="0" borderId="5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Fill="1"/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32" xfId="0" applyBorder="1" applyAlignment="1"/>
    <xf numFmtId="0" fontId="0" fillId="0" borderId="2" xfId="0" applyBorder="1" applyAlignment="1"/>
    <xf numFmtId="0" fontId="5" fillId="0" borderId="32" xfId="0" applyFont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Fill="1" applyBorder="1"/>
    <xf numFmtId="0" fontId="5" fillId="0" borderId="0" xfId="0" applyFont="1" applyFill="1"/>
    <xf numFmtId="0" fontId="5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0" xfId="0" applyFont="1" applyAlignment="1">
      <alignment horizontal="right"/>
    </xf>
    <xf numFmtId="0" fontId="23" fillId="0" borderId="0" xfId="0" applyFont="1"/>
    <xf numFmtId="4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8" fillId="0" borderId="5" xfId="0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/>
    <xf numFmtId="0" fontId="0" fillId="0" borderId="37" xfId="0" applyFill="1" applyBorder="1" applyAlignment="1">
      <alignment horizontal="left"/>
    </xf>
    <xf numFmtId="0" fontId="0" fillId="0" borderId="30" xfId="0" applyFill="1" applyBorder="1"/>
    <xf numFmtId="0" fontId="5" fillId="0" borderId="0" xfId="0" applyFont="1" applyFill="1" applyBorder="1"/>
    <xf numFmtId="2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"/>
    </xf>
    <xf numFmtId="4" fontId="15" fillId="0" borderId="14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left" vertical="top" wrapText="1"/>
    </xf>
    <xf numFmtId="2" fontId="6" fillId="2" borderId="16" xfId="0" applyNumberFormat="1" applyFont="1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right" vertical="top" wrapText="1"/>
    </xf>
    <xf numFmtId="4" fontId="16" fillId="2" borderId="3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2" fontId="20" fillId="2" borderId="19" xfId="0" applyNumberFormat="1" applyFont="1" applyFill="1" applyBorder="1" applyAlignment="1">
      <alignment vertical="top" wrapText="1"/>
    </xf>
    <xf numFmtId="2" fontId="21" fillId="2" borderId="16" xfId="0" applyNumberFormat="1" applyFont="1" applyFill="1" applyBorder="1" applyAlignment="1">
      <alignment horizontal="center" wrapText="1"/>
    </xf>
    <xf numFmtId="4" fontId="17" fillId="2" borderId="11" xfId="0" applyNumberFormat="1" applyFont="1" applyFill="1" applyBorder="1" applyAlignment="1">
      <alignment horizontal="center" vertical="top"/>
    </xf>
    <xf numFmtId="2" fontId="1" fillId="2" borderId="0" xfId="0" applyNumberFormat="1" applyFont="1" applyFill="1"/>
    <xf numFmtId="2" fontId="20" fillId="2" borderId="19" xfId="0" applyNumberFormat="1" applyFont="1" applyFill="1" applyBorder="1" applyAlignment="1">
      <alignment horizontal="left" vertical="top" wrapText="1"/>
    </xf>
    <xf numFmtId="2" fontId="21" fillId="2" borderId="16" xfId="0" applyNumberFormat="1" applyFont="1" applyFill="1" applyBorder="1" applyAlignment="1">
      <alignment horizontal="left" wrapText="1"/>
    </xf>
    <xf numFmtId="4" fontId="17" fillId="2" borderId="2" xfId="0" applyNumberFormat="1" applyFont="1" applyFill="1" applyBorder="1" applyAlignment="1">
      <alignment horizontal="center" vertical="top"/>
    </xf>
    <xf numFmtId="2" fontId="1" fillId="2" borderId="15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left" wrapText="1"/>
    </xf>
    <xf numFmtId="2" fontId="6" fillId="2" borderId="16" xfId="0" applyNumberFormat="1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center"/>
    </xf>
    <xf numFmtId="4" fontId="21" fillId="2" borderId="17" xfId="0" applyNumberFormat="1" applyFont="1" applyFill="1" applyBorder="1" applyAlignment="1">
      <alignment horizontal="right"/>
    </xf>
    <xf numFmtId="2" fontId="21" fillId="2" borderId="15" xfId="0" applyNumberFormat="1" applyFont="1" applyFill="1" applyBorder="1" applyAlignment="1">
      <alignment horizontal="left" wrapText="1"/>
    </xf>
    <xf numFmtId="4" fontId="8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3" fillId="2" borderId="15" xfId="0" applyNumberFormat="1" applyFont="1" applyFill="1" applyBorder="1" applyAlignment="1">
      <alignment horizontal="left" wrapText="1"/>
    </xf>
    <xf numFmtId="2" fontId="23" fillId="2" borderId="16" xfId="0" applyNumberFormat="1" applyFont="1" applyFill="1" applyBorder="1" applyAlignment="1">
      <alignment horizontal="left" wrapText="1"/>
    </xf>
    <xf numFmtId="4" fontId="24" fillId="2" borderId="17" xfId="0" applyNumberFormat="1" applyFont="1" applyFill="1" applyBorder="1" applyAlignment="1">
      <alignment horizontal="right"/>
    </xf>
    <xf numFmtId="2" fontId="23" fillId="2" borderId="0" xfId="0" applyNumberFormat="1" applyFont="1" applyFill="1"/>
    <xf numFmtId="4" fontId="1" fillId="2" borderId="17" xfId="0" applyNumberFormat="1" applyFont="1" applyFill="1" applyBorder="1" applyAlignment="1">
      <alignment horizontal="right"/>
    </xf>
    <xf numFmtId="2" fontId="21" fillId="2" borderId="20" xfId="0" applyNumberFormat="1" applyFont="1" applyFill="1" applyBorder="1" applyAlignment="1">
      <alignment horizontal="left" wrapText="1"/>
    </xf>
    <xf numFmtId="2" fontId="8" fillId="2" borderId="14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49" fontId="26" fillId="2" borderId="1" xfId="0" quotePrefix="1" applyNumberFormat="1" applyFont="1" applyFill="1" applyBorder="1" applyAlignment="1">
      <alignment horizontal="left" vertical="top" wrapText="1"/>
    </xf>
    <xf numFmtId="4" fontId="21" fillId="2" borderId="14" xfId="0" applyNumberFormat="1" applyFont="1" applyFill="1" applyBorder="1" applyAlignment="1">
      <alignment horizontal="right"/>
    </xf>
    <xf numFmtId="2" fontId="25" fillId="2" borderId="15" xfId="0" applyNumberFormat="1" applyFont="1" applyFill="1" applyBorder="1" applyAlignment="1">
      <alignment horizontal="left" wrapText="1"/>
    </xf>
    <xf numFmtId="2" fontId="25" fillId="2" borderId="20" xfId="0" applyNumberFormat="1" applyFont="1" applyFill="1" applyBorder="1" applyAlignment="1">
      <alignment horizontal="left" wrapText="1"/>
    </xf>
    <xf numFmtId="2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right"/>
    </xf>
    <xf numFmtId="2" fontId="25" fillId="2" borderId="0" xfId="0" applyNumberFormat="1" applyFont="1" applyFill="1"/>
    <xf numFmtId="0" fontId="6" fillId="2" borderId="16" xfId="0" applyFont="1" applyFill="1" applyBorder="1" applyAlignment="1">
      <alignment horizontal="left" wrapText="1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21" fillId="2" borderId="16" xfId="0" applyFont="1" applyFill="1" applyBorder="1" applyAlignment="1">
      <alignment wrapText="1"/>
    </xf>
    <xf numFmtId="49" fontId="21" fillId="2" borderId="5" xfId="0" applyNumberFormat="1" applyFont="1" applyFill="1" applyBorder="1" applyAlignment="1">
      <alignment horizontal="center"/>
    </xf>
    <xf numFmtId="4" fontId="1" fillId="2" borderId="14" xfId="0" applyNumberFormat="1" applyFont="1" applyFill="1" applyBorder="1"/>
    <xf numFmtId="0" fontId="1" fillId="2" borderId="0" xfId="0" applyFont="1" applyFill="1"/>
    <xf numFmtId="0" fontId="6" fillId="2" borderId="16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/>
    </xf>
    <xf numFmtId="4" fontId="0" fillId="2" borderId="14" xfId="0" applyNumberForma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0" fillId="3" borderId="14" xfId="0" applyNumberFormat="1" applyFill="1" applyBorder="1"/>
    <xf numFmtId="4" fontId="5" fillId="3" borderId="14" xfId="0" applyNumberFormat="1" applyFont="1" applyFill="1" applyBorder="1" applyAlignment="1">
      <alignment horizontal="center"/>
    </xf>
    <xf numFmtId="0" fontId="0" fillId="3" borderId="0" xfId="0" applyFill="1"/>
    <xf numFmtId="4" fontId="1" fillId="3" borderId="14" xfId="0" applyNumberFormat="1" applyFont="1" applyFill="1" applyBorder="1"/>
    <xf numFmtId="0" fontId="1" fillId="3" borderId="0" xfId="0" applyFont="1" applyFill="1"/>
    <xf numFmtId="0" fontId="21" fillId="3" borderId="16" xfId="0" applyFont="1" applyFill="1" applyBorder="1" applyAlignment="1">
      <alignment wrapText="1"/>
    </xf>
    <xf numFmtId="49" fontId="21" fillId="3" borderId="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left" wrapText="1"/>
    </xf>
    <xf numFmtId="2" fontId="27" fillId="0" borderId="20" xfId="0" applyNumberFormat="1" applyFont="1" applyFill="1" applyBorder="1" applyAlignment="1">
      <alignment horizontal="left" wrapText="1"/>
    </xf>
    <xf numFmtId="4" fontId="27" fillId="0" borderId="14" xfId="0" applyNumberFormat="1" applyFont="1" applyFill="1" applyBorder="1" applyAlignment="1">
      <alignment horizontal="right"/>
    </xf>
    <xf numFmtId="2" fontId="27" fillId="0" borderId="0" xfId="0" applyNumberFormat="1" applyFont="1" applyFill="1"/>
    <xf numFmtId="2" fontId="6" fillId="0" borderId="14" xfId="0" applyNumberFormat="1" applyFont="1" applyFill="1" applyBorder="1" applyAlignment="1">
      <alignment horizontal="center"/>
    </xf>
    <xf numFmtId="4" fontId="32" fillId="2" borderId="3" xfId="0" applyNumberFormat="1" applyFont="1" applyFill="1" applyBorder="1" applyAlignment="1">
      <alignment horizontal="right" vertical="top"/>
    </xf>
    <xf numFmtId="4" fontId="10" fillId="2" borderId="18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2" borderId="0" xfId="0" applyFont="1" applyFill="1"/>
    <xf numFmtId="49" fontId="5" fillId="0" borderId="5" xfId="0" applyNumberFormat="1" applyFont="1" applyFill="1" applyBorder="1"/>
    <xf numFmtId="0" fontId="5" fillId="0" borderId="5" xfId="0" applyFont="1" applyFill="1" applyBorder="1"/>
    <xf numFmtId="49" fontId="1" fillId="4" borderId="5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0" fontId="1" fillId="4" borderId="0" xfId="0" applyFont="1" applyFill="1"/>
    <xf numFmtId="4" fontId="1" fillId="4" borderId="14" xfId="0" applyNumberFormat="1" applyFont="1" applyFill="1" applyBorder="1"/>
    <xf numFmtId="0" fontId="21" fillId="4" borderId="16" xfId="0" applyFont="1" applyFill="1" applyBorder="1" applyAlignment="1">
      <alignment horizontal="center" wrapText="1"/>
    </xf>
    <xf numFmtId="49" fontId="31" fillId="2" borderId="5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30" fillId="2" borderId="14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4" borderId="0" xfId="0" applyFill="1"/>
    <xf numFmtId="4" fontId="33" fillId="5" borderId="1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9" fontId="26" fillId="2" borderId="1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4" fontId="18" fillId="0" borderId="17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4" fontId="17" fillId="2" borderId="14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right"/>
    </xf>
    <xf numFmtId="4" fontId="0" fillId="0" borderId="9" xfId="0" applyNumberFormat="1" applyBorder="1"/>
    <xf numFmtId="0" fontId="0" fillId="0" borderId="39" xfId="0" applyBorder="1"/>
    <xf numFmtId="4" fontId="0" fillId="0" borderId="39" xfId="0" applyNumberFormat="1" applyBorder="1"/>
    <xf numFmtId="4" fontId="0" fillId="0" borderId="40" xfId="0" applyNumberFormat="1" applyBorder="1"/>
    <xf numFmtId="0" fontId="5" fillId="0" borderId="41" xfId="0" applyNumberFormat="1" applyFont="1" applyBorder="1" applyAlignment="1">
      <alignment horizontal="left" vertical="top" wrapText="1"/>
    </xf>
    <xf numFmtId="2" fontId="28" fillId="0" borderId="0" xfId="0" applyNumberFormat="1" applyFont="1" applyFill="1"/>
    <xf numFmtId="4" fontId="5" fillId="0" borderId="4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" fontId="17" fillId="2" borderId="14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35" fillId="0" borderId="0" xfId="0" applyFont="1" applyFill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37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/>
    </xf>
    <xf numFmtId="0" fontId="1" fillId="6" borderId="0" xfId="0" applyFont="1" applyFill="1"/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/>
    <xf numFmtId="0" fontId="6" fillId="0" borderId="1" xfId="0" applyFont="1" applyFill="1" applyBorder="1"/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2" fontId="6" fillId="0" borderId="0" xfId="0" applyNumberFormat="1" applyFont="1" applyFill="1"/>
    <xf numFmtId="4" fontId="6" fillId="0" borderId="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1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7" borderId="0" xfId="0" applyFont="1" applyFill="1"/>
    <xf numFmtId="0" fontId="1" fillId="8" borderId="0" xfId="0" applyFont="1" applyFill="1"/>
    <xf numFmtId="0" fontId="0" fillId="7" borderId="0" xfId="0" applyFill="1"/>
    <xf numFmtId="4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wrapText="1"/>
    </xf>
    <xf numFmtId="0" fontId="38" fillId="3" borderId="44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/>
    </xf>
    <xf numFmtId="4" fontId="0" fillId="3" borderId="3" xfId="0" applyNumberFormat="1" applyFill="1" applyBorder="1"/>
    <xf numFmtId="4" fontId="5" fillId="3" borderId="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38" fillId="2" borderId="44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4" fontId="0" fillId="2" borderId="3" xfId="0" applyNumberFormat="1" applyFill="1" applyBorder="1"/>
    <xf numFmtId="4" fontId="5" fillId="2" borderId="3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wrapText="1"/>
    </xf>
    <xf numFmtId="0" fontId="40" fillId="3" borderId="44" xfId="0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/>
    </xf>
    <xf numFmtId="4" fontId="1" fillId="3" borderId="3" xfId="0" applyNumberFormat="1" applyFont="1" applyFill="1" applyBorder="1"/>
    <xf numFmtId="4" fontId="19" fillId="0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wrapText="1"/>
    </xf>
    <xf numFmtId="0" fontId="39" fillId="0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wrapText="1"/>
    </xf>
    <xf numFmtId="0" fontId="40" fillId="2" borderId="1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4" fontId="0" fillId="0" borderId="7" xfId="0" applyNumberFormat="1" applyFill="1" applyBorder="1"/>
    <xf numFmtId="0" fontId="6" fillId="0" borderId="25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/>
    </xf>
    <xf numFmtId="4" fontId="0" fillId="0" borderId="2" xfId="0" applyNumberFormat="1" applyFill="1" applyBorder="1"/>
    <xf numFmtId="0" fontId="6" fillId="0" borderId="45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/>
    </xf>
    <xf numFmtId="4" fontId="1" fillId="3" borderId="2" xfId="0" applyNumberFormat="1" applyFont="1" applyFill="1" applyBorder="1"/>
    <xf numFmtId="0" fontId="40" fillId="0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wrapText="1"/>
    </xf>
    <xf numFmtId="0" fontId="40" fillId="3" borderId="18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wrapText="1"/>
    </xf>
    <xf numFmtId="4" fontId="1" fillId="0" borderId="7" xfId="0" applyNumberFormat="1" applyFont="1" applyFill="1" applyBorder="1"/>
    <xf numFmtId="0" fontId="21" fillId="6" borderId="25" xfId="0" applyFont="1" applyFill="1" applyBorder="1" applyAlignment="1">
      <alignment wrapText="1"/>
    </xf>
    <xf numFmtId="0" fontId="40" fillId="6" borderId="18" xfId="0" applyFont="1" applyFill="1" applyBorder="1" applyAlignment="1">
      <alignment horizontal="center" vertical="center"/>
    </xf>
    <xf numFmtId="4" fontId="1" fillId="6" borderId="2" xfId="0" applyNumberFormat="1" applyFont="1" applyFill="1" applyBorder="1"/>
    <xf numFmtId="4" fontId="5" fillId="6" borderId="2" xfId="0" applyNumberFormat="1" applyFont="1" applyFill="1" applyBorder="1" applyAlignment="1">
      <alignment horizontal="center"/>
    </xf>
    <xf numFmtId="0" fontId="6" fillId="3" borderId="46" xfId="0" applyFont="1" applyFill="1" applyBorder="1" applyAlignment="1">
      <alignment horizontal="left" wrapText="1"/>
    </xf>
    <xf numFmtId="4" fontId="5" fillId="3" borderId="46" xfId="0" applyNumberFormat="1" applyFont="1" applyFill="1" applyBorder="1" applyAlignment="1">
      <alignment horizontal="center"/>
    </xf>
    <xf numFmtId="0" fontId="38" fillId="3" borderId="46" xfId="0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/>
    </xf>
    <xf numFmtId="4" fontId="4" fillId="3" borderId="46" xfId="0" applyNumberFormat="1" applyFont="1" applyFill="1" applyBorder="1"/>
    <xf numFmtId="4" fontId="35" fillId="3" borderId="46" xfId="0" applyNumberFormat="1" applyFont="1" applyFill="1" applyBorder="1"/>
    <xf numFmtId="0" fontId="6" fillId="3" borderId="46" xfId="0" applyFont="1" applyFill="1" applyBorder="1" applyAlignment="1">
      <alignment wrapText="1"/>
    </xf>
    <xf numFmtId="49" fontId="1" fillId="6" borderId="46" xfId="0" applyNumberFormat="1" applyFont="1" applyFill="1" applyBorder="1" applyAlignment="1">
      <alignment horizontal="center"/>
    </xf>
    <xf numFmtId="4" fontId="5" fillId="6" borderId="46" xfId="0" applyNumberFormat="1" applyFont="1" applyFill="1" applyBorder="1" applyAlignment="1">
      <alignment horizontal="center"/>
    </xf>
    <xf numFmtId="0" fontId="21" fillId="2" borderId="46" xfId="0" applyFont="1" applyFill="1" applyBorder="1" applyAlignment="1">
      <alignment horizontal="left" wrapText="1"/>
    </xf>
    <xf numFmtId="0" fontId="41" fillId="2" borderId="46" xfId="0" applyFont="1" applyFill="1" applyBorder="1" applyAlignment="1">
      <alignment horizontal="center" vertical="center" wrapText="1"/>
    </xf>
    <xf numFmtId="49" fontId="21" fillId="2" borderId="46" xfId="0" applyNumberFormat="1" applyFont="1" applyFill="1" applyBorder="1" applyAlignment="1">
      <alignment horizontal="center"/>
    </xf>
    <xf numFmtId="4" fontId="21" fillId="2" borderId="46" xfId="0" applyNumberFormat="1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left" wrapText="1"/>
    </xf>
    <xf numFmtId="0" fontId="39" fillId="2" borderId="46" xfId="0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left"/>
    </xf>
    <xf numFmtId="0" fontId="6" fillId="0" borderId="46" xfId="0" applyFont="1" applyFill="1" applyBorder="1" applyAlignment="1">
      <alignment horizontal="left" wrapText="1"/>
    </xf>
    <xf numFmtId="0" fontId="39" fillId="0" borderId="46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/>
    </xf>
    <xf numFmtId="4" fontId="19" fillId="0" borderId="46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wrapText="1"/>
    </xf>
    <xf numFmtId="0" fontId="38" fillId="0" borderId="46" xfId="0" applyFon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/>
    </xf>
    <xf numFmtId="4" fontId="0" fillId="0" borderId="46" xfId="0" applyNumberFormat="1" applyFill="1" applyBorder="1"/>
    <xf numFmtId="0" fontId="21" fillId="2" borderId="46" xfId="0" applyFont="1" applyFill="1" applyBorder="1" applyAlignment="1">
      <alignment wrapText="1"/>
    </xf>
    <xf numFmtId="0" fontId="40" fillId="2" borderId="46" xfId="0" applyFont="1" applyFill="1" applyBorder="1" applyAlignment="1">
      <alignment horizontal="center" vertical="center"/>
    </xf>
    <xf numFmtId="4" fontId="1" fillId="2" borderId="46" xfId="0" applyNumberFormat="1" applyFont="1" applyFill="1" applyBorder="1"/>
    <xf numFmtId="4" fontId="19" fillId="0" borderId="46" xfId="0" applyNumberFormat="1" applyFont="1" applyFill="1" applyBorder="1" applyAlignment="1">
      <alignment horizontal="right"/>
    </xf>
    <xf numFmtId="0" fontId="21" fillId="6" borderId="46" xfId="0" applyFont="1" applyFill="1" applyBorder="1" applyAlignment="1">
      <alignment wrapText="1"/>
    </xf>
    <xf numFmtId="0" fontId="40" fillId="6" borderId="46" xfId="0" applyFont="1" applyFill="1" applyBorder="1" applyAlignment="1">
      <alignment horizontal="center" vertical="center"/>
    </xf>
    <xf numFmtId="4" fontId="1" fillId="6" borderId="46" xfId="0" applyNumberFormat="1" applyFont="1" applyFill="1" applyBorder="1"/>
    <xf numFmtId="4" fontId="25" fillId="2" borderId="46" xfId="0" applyNumberFormat="1" applyFont="1" applyFill="1" applyBorder="1"/>
    <xf numFmtId="4" fontId="6" fillId="2" borderId="46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1" fillId="2" borderId="46" xfId="0" applyNumberFormat="1" applyFont="1" applyFill="1" applyBorder="1" applyAlignment="1">
      <alignment horizontal="center"/>
    </xf>
    <xf numFmtId="4" fontId="0" fillId="2" borderId="46" xfId="0" applyNumberFormat="1" applyFill="1" applyBorder="1"/>
    <xf numFmtId="0" fontId="21" fillId="3" borderId="46" xfId="0" applyFont="1" applyFill="1" applyBorder="1" applyAlignment="1">
      <alignment wrapText="1"/>
    </xf>
    <xf numFmtId="0" fontId="40" fillId="3" borderId="46" xfId="0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/>
    </xf>
    <xf numFmtId="4" fontId="1" fillId="3" borderId="46" xfId="0" applyNumberFormat="1" applyFont="1" applyFill="1" applyBorder="1"/>
    <xf numFmtId="4" fontId="8" fillId="2" borderId="46" xfId="0" applyNumberFormat="1" applyFont="1" applyFill="1" applyBorder="1"/>
    <xf numFmtId="49" fontId="21" fillId="3" borderId="46" xfId="0" applyNumberFormat="1" applyFont="1" applyFill="1" applyBorder="1" applyAlignment="1">
      <alignment horizontal="center"/>
    </xf>
    <xf numFmtId="4" fontId="8" fillId="3" borderId="46" xfId="0" applyNumberFormat="1" applyFont="1" applyFill="1" applyBorder="1"/>
    <xf numFmtId="0" fontId="40" fillId="0" borderId="46" xfId="0" applyFont="1" applyFill="1" applyBorder="1" applyAlignment="1">
      <alignment horizontal="center" vertical="center"/>
    </xf>
    <xf numFmtId="4" fontId="4" fillId="5" borderId="46" xfId="0" applyNumberFormat="1" applyFont="1" applyFill="1" applyBorder="1"/>
    <xf numFmtId="0" fontId="21" fillId="6" borderId="46" xfId="0" applyFont="1" applyFill="1" applyBorder="1" applyAlignment="1">
      <alignment horizontal="center" wrapText="1"/>
    </xf>
    <xf numFmtId="0" fontId="0" fillId="0" borderId="46" xfId="0" applyFill="1" applyBorder="1"/>
    <xf numFmtId="4" fontId="1" fillId="0" borderId="46" xfId="0" applyNumberFormat="1" applyFont="1" applyFill="1" applyBorder="1"/>
    <xf numFmtId="4" fontId="6" fillId="0" borderId="46" xfId="0" applyNumberFormat="1" applyFont="1" applyFill="1" applyBorder="1"/>
    <xf numFmtId="0" fontId="34" fillId="0" borderId="46" xfId="0" applyFont="1" applyFill="1" applyBorder="1" applyAlignment="1">
      <alignment wrapText="1"/>
    </xf>
    <xf numFmtId="0" fontId="35" fillId="0" borderId="46" xfId="0" applyFont="1" applyFill="1" applyBorder="1"/>
    <xf numFmtId="43" fontId="34" fillId="0" borderId="46" xfId="1" applyFont="1" applyFill="1" applyBorder="1" applyAlignment="1">
      <alignment horizontal="right"/>
    </xf>
    <xf numFmtId="43" fontId="34" fillId="0" borderId="46" xfId="1" applyFont="1" applyFill="1" applyBorder="1"/>
    <xf numFmtId="0" fontId="34" fillId="0" borderId="46" xfId="0" applyFont="1" applyFill="1" applyBorder="1"/>
    <xf numFmtId="0" fontId="5" fillId="0" borderId="46" xfId="0" applyFont="1" applyFill="1" applyBorder="1"/>
    <xf numFmtId="0" fontId="21" fillId="8" borderId="46" xfId="0" applyFont="1" applyFill="1" applyBorder="1" applyAlignment="1">
      <alignment horizontal="center" wrapText="1"/>
    </xf>
    <xf numFmtId="0" fontId="40" fillId="8" borderId="46" xfId="0" applyFont="1" applyFill="1" applyBorder="1" applyAlignment="1">
      <alignment horizontal="center" vertical="center"/>
    </xf>
    <xf numFmtId="49" fontId="1" fillId="8" borderId="46" xfId="0" applyNumberFormat="1" applyFont="1" applyFill="1" applyBorder="1" applyAlignment="1">
      <alignment horizontal="center"/>
    </xf>
    <xf numFmtId="4" fontId="1" fillId="8" borderId="46" xfId="0" applyNumberFormat="1" applyFont="1" applyFill="1" applyBorder="1"/>
    <xf numFmtId="0" fontId="21" fillId="0" borderId="46" xfId="0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/>
    </xf>
    <xf numFmtId="0" fontId="21" fillId="7" borderId="46" xfId="0" applyFont="1" applyFill="1" applyBorder="1" applyAlignment="1">
      <alignment wrapText="1"/>
    </xf>
    <xf numFmtId="0" fontId="40" fillId="7" borderId="46" xfId="0" applyFont="1" applyFill="1" applyBorder="1" applyAlignment="1">
      <alignment horizontal="center" vertical="center"/>
    </xf>
    <xf numFmtId="49" fontId="21" fillId="7" borderId="46" xfId="0" applyNumberFormat="1" applyFont="1" applyFill="1" applyBorder="1" applyAlignment="1">
      <alignment horizontal="center"/>
    </xf>
    <xf numFmtId="4" fontId="1" fillId="7" borderId="46" xfId="0" applyNumberFormat="1" applyFont="1" applyFill="1" applyBorder="1"/>
    <xf numFmtId="4" fontId="5" fillId="7" borderId="46" xfId="0" applyNumberFormat="1" applyFont="1" applyFill="1" applyBorder="1" applyAlignment="1">
      <alignment horizontal="center"/>
    </xf>
    <xf numFmtId="0" fontId="6" fillId="7" borderId="46" xfId="0" applyFont="1" applyFill="1" applyBorder="1" applyAlignment="1">
      <alignment wrapText="1"/>
    </xf>
    <xf numFmtId="0" fontId="38" fillId="7" borderId="46" xfId="0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/>
    </xf>
    <xf numFmtId="0" fontId="28" fillId="7" borderId="46" xfId="0" applyFont="1" applyFill="1" applyBorder="1" applyAlignment="1">
      <alignment horizontal="center" vertical="center"/>
    </xf>
    <xf numFmtId="0" fontId="28" fillId="7" borderId="46" xfId="0" applyFont="1" applyFill="1" applyBorder="1"/>
    <xf numFmtId="0" fontId="6" fillId="7" borderId="46" xfId="0" applyFont="1" applyFill="1" applyBorder="1"/>
    <xf numFmtId="0" fontId="28" fillId="7" borderId="0" xfId="0" applyFont="1" applyFill="1"/>
    <xf numFmtId="0" fontId="6" fillId="7" borderId="46" xfId="0" applyFont="1" applyFill="1" applyBorder="1" applyAlignment="1">
      <alignment horizontal="left" wrapText="1"/>
    </xf>
    <xf numFmtId="0" fontId="43" fillId="7" borderId="46" xfId="0" applyFont="1" applyFill="1" applyBorder="1" applyAlignment="1">
      <alignment horizontal="center" vertical="center"/>
    </xf>
    <xf numFmtId="49" fontId="44" fillId="7" borderId="46" xfId="0" applyNumberFormat="1" applyFont="1" applyFill="1" applyBorder="1" applyAlignment="1">
      <alignment horizontal="center"/>
    </xf>
    <xf numFmtId="4" fontId="44" fillId="7" borderId="46" xfId="0" applyNumberFormat="1" applyFont="1" applyFill="1" applyBorder="1"/>
    <xf numFmtId="0" fontId="44" fillId="7" borderId="0" xfId="0" applyFont="1" applyFill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/>
    <xf numFmtId="49" fontId="6" fillId="0" borderId="46" xfId="0" applyNumberFormat="1" applyFont="1" applyFill="1" applyBorder="1" applyAlignment="1">
      <alignment horizontal="center" wrapText="1"/>
    </xf>
    <xf numFmtId="0" fontId="0" fillId="0" borderId="47" xfId="0" applyBorder="1" applyAlignment="1"/>
    <xf numFmtId="4" fontId="0" fillId="0" borderId="0" xfId="0" applyNumberFormat="1" applyBorder="1" applyAlignment="1">
      <alignment horizontal="center"/>
    </xf>
    <xf numFmtId="0" fontId="24" fillId="0" borderId="0" xfId="0" applyFont="1"/>
    <xf numFmtId="0" fontId="5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/>
    <xf numFmtId="0" fontId="0" fillId="0" borderId="50" xfId="0" applyBorder="1"/>
    <xf numFmtId="0" fontId="0" fillId="0" borderId="7" xfId="0" applyBorder="1" applyAlignment="1"/>
    <xf numFmtId="0" fontId="36" fillId="0" borderId="51" xfId="0" applyFont="1" applyBorder="1" applyAlignment="1">
      <alignment horizontal="left" wrapText="1"/>
    </xf>
    <xf numFmtId="0" fontId="1" fillId="0" borderId="52" xfId="0" applyFont="1" applyBorder="1" applyAlignment="1"/>
    <xf numFmtId="43" fontId="1" fillId="0" borderId="52" xfId="1" applyFont="1" applyFill="1" applyBorder="1" applyAlignment="1"/>
    <xf numFmtId="0" fontId="1" fillId="0" borderId="53" xfId="0" applyFont="1" applyFill="1" applyBorder="1"/>
    <xf numFmtId="4" fontId="1" fillId="0" borderId="38" xfId="0" applyNumberFormat="1" applyFont="1" applyBorder="1"/>
    <xf numFmtId="0" fontId="0" fillId="0" borderId="54" xfId="0" applyBorder="1" applyAlignment="1">
      <alignment horizontal="left"/>
    </xf>
    <xf numFmtId="0" fontId="6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0" borderId="43" xfId="0" applyBorder="1"/>
    <xf numFmtId="0" fontId="0" fillId="0" borderId="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0" fillId="0" borderId="48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0" fillId="0" borderId="57" xfId="0" applyBorder="1" applyAlignment="1"/>
    <xf numFmtId="0" fontId="0" fillId="0" borderId="19" xfId="0" applyBorder="1" applyAlignment="1"/>
    <xf numFmtId="0" fontId="0" fillId="0" borderId="37" xfId="0" applyBorder="1"/>
    <xf numFmtId="4" fontId="1" fillId="0" borderId="52" xfId="0" applyNumberFormat="1" applyFont="1" applyBorder="1"/>
    <xf numFmtId="4" fontId="0" fillId="0" borderId="8" xfId="0" applyNumberFormat="1" applyBorder="1"/>
    <xf numFmtId="4" fontId="6" fillId="0" borderId="8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4" fontId="1" fillId="0" borderId="56" xfId="0" applyNumberFormat="1" applyFont="1" applyBorder="1"/>
    <xf numFmtId="0" fontId="0" fillId="0" borderId="8" xfId="0" applyBorder="1"/>
    <xf numFmtId="4" fontId="0" fillId="0" borderId="35" xfId="0" applyNumberForma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49" fontId="0" fillId="0" borderId="4" xfId="0" applyNumberForma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0" xfId="0" applyBorder="1" applyAlignment="1"/>
    <xf numFmtId="0" fontId="1" fillId="0" borderId="5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/>
    </xf>
    <xf numFmtId="0" fontId="1" fillId="0" borderId="30" xfId="0" applyFont="1" applyFill="1" applyBorder="1"/>
    <xf numFmtId="4" fontId="1" fillId="0" borderId="43" xfId="0" applyNumberFormat="1" applyFont="1" applyBorder="1"/>
    <xf numFmtId="164" fontId="1" fillId="0" borderId="37" xfId="1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left"/>
    </xf>
    <xf numFmtId="0" fontId="1" fillId="0" borderId="60" xfId="0" applyFont="1" applyBorder="1" applyAlignment="1">
      <alignment horizontal="left" vertical="center"/>
    </xf>
    <xf numFmtId="0" fontId="1" fillId="0" borderId="0" xfId="0" applyFont="1" applyBorder="1" applyAlignment="1"/>
    <xf numFmtId="4" fontId="1" fillId="0" borderId="40" xfId="0" applyNumberFormat="1" applyFont="1" applyBorder="1"/>
    <xf numFmtId="49" fontId="46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/>
    <xf numFmtId="4" fontId="21" fillId="0" borderId="46" xfId="0" applyNumberFormat="1" applyFont="1" applyFill="1" applyBorder="1"/>
    <xf numFmtId="4" fontId="3" fillId="0" borderId="39" xfId="0" applyNumberFormat="1" applyFont="1" applyBorder="1" applyAlignment="1">
      <alignment horizontal="left"/>
    </xf>
    <xf numFmtId="0" fontId="47" fillId="0" borderId="14" xfId="0" applyFont="1" applyFill="1" applyBorder="1" applyAlignment="1">
      <alignment horizontal="justify" vertical="center" wrapText="1"/>
    </xf>
    <xf numFmtId="0" fontId="0" fillId="9" borderId="0" xfId="0" applyFill="1"/>
    <xf numFmtId="0" fontId="6" fillId="9" borderId="20" xfId="0" applyFont="1" applyFill="1" applyBorder="1" applyAlignment="1">
      <alignment wrapText="1"/>
    </xf>
    <xf numFmtId="0" fontId="38" fillId="9" borderId="44" xfId="0" applyFont="1" applyFill="1" applyBorder="1" applyAlignment="1">
      <alignment horizontal="center" vertical="center"/>
    </xf>
    <xf numFmtId="49" fontId="5" fillId="9" borderId="0" xfId="0" applyNumberFormat="1" applyFont="1" applyFill="1" applyBorder="1" applyAlignment="1">
      <alignment horizontal="center"/>
    </xf>
    <xf numFmtId="4" fontId="0" fillId="9" borderId="3" xfId="0" applyNumberFormat="1" applyFill="1" applyBorder="1"/>
    <xf numFmtId="4" fontId="5" fillId="9" borderId="3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wrapText="1"/>
    </xf>
    <xf numFmtId="0" fontId="38" fillId="5" borderId="26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/>
    </xf>
    <xf numFmtId="4" fontId="0" fillId="5" borderId="14" xfId="0" applyNumberFormat="1" applyFill="1" applyBorder="1"/>
    <xf numFmtId="4" fontId="4" fillId="5" borderId="14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0" fontId="0" fillId="5" borderId="0" xfId="0" applyFill="1"/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2" fontId="11" fillId="0" borderId="2" xfId="0" applyNumberFormat="1" applyFont="1" applyFill="1" applyBorder="1" applyAlignment="1">
      <alignment horizontal="right" vertical="top" wrapText="1"/>
    </xf>
    <xf numFmtId="4" fontId="48" fillId="0" borderId="17" xfId="0" applyNumberFormat="1" applyFont="1" applyFill="1" applyBorder="1" applyAlignment="1">
      <alignment horizontal="right" vertical="top"/>
    </xf>
    <xf numFmtId="0" fontId="40" fillId="10" borderId="46" xfId="0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right" vertical="center"/>
    </xf>
    <xf numFmtId="1" fontId="46" fillId="0" borderId="28" xfId="0" applyNumberFormat="1" applyFont="1" applyFill="1" applyBorder="1" applyAlignment="1">
      <alignment horizontal="right" vertical="center"/>
    </xf>
    <xf numFmtId="1" fontId="46" fillId="0" borderId="30" xfId="0" applyNumberFormat="1" applyFont="1" applyFill="1" applyBorder="1" applyAlignment="1">
      <alignment horizontal="right" vertical="center"/>
    </xf>
    <xf numFmtId="1" fontId="46" fillId="0" borderId="0" xfId="0" applyNumberFormat="1" applyFont="1" applyFill="1"/>
    <xf numFmtId="2" fontId="6" fillId="0" borderId="15" xfId="0" applyNumberFormat="1" applyFont="1" applyFill="1" applyBorder="1" applyAlignment="1">
      <alignment horizontal="left" vertical="top" wrapText="1"/>
    </xf>
    <xf numFmtId="4" fontId="49" fillId="0" borderId="0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wrapText="1"/>
    </xf>
    <xf numFmtId="4" fontId="0" fillId="5" borderId="7" xfId="0" applyNumberFormat="1" applyFont="1" applyFill="1" applyBorder="1"/>
    <xf numFmtId="0" fontId="21" fillId="10" borderId="25" xfId="0" applyFont="1" applyFill="1" applyBorder="1" applyAlignment="1">
      <alignment wrapText="1"/>
    </xf>
    <xf numFmtId="49" fontId="1" fillId="10" borderId="5" xfId="0" applyNumberFormat="1" applyFont="1" applyFill="1" applyBorder="1" applyAlignment="1">
      <alignment horizontal="center"/>
    </xf>
    <xf numFmtId="4" fontId="1" fillId="10" borderId="2" xfId="0" applyNumberFormat="1" applyFont="1" applyFill="1" applyBorder="1"/>
    <xf numFmtId="4" fontId="5" fillId="10" borderId="2" xfId="0" applyNumberFormat="1" applyFont="1" applyFill="1" applyBorder="1" applyAlignment="1">
      <alignment horizontal="center"/>
    </xf>
    <xf numFmtId="4" fontId="50" fillId="0" borderId="0" xfId="0" applyNumberFormat="1" applyFont="1" applyBorder="1"/>
    <xf numFmtId="4" fontId="0" fillId="0" borderId="0" xfId="0" applyNumberFormat="1" applyBorder="1" applyAlignment="1"/>
    <xf numFmtId="4" fontId="51" fillId="0" borderId="0" xfId="0" applyNumberFormat="1" applyFont="1" applyBorder="1"/>
    <xf numFmtId="4" fontId="52" fillId="0" borderId="0" xfId="0" applyNumberFormat="1" applyFont="1" applyBorder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horizontal="center"/>
    </xf>
    <xf numFmtId="4" fontId="0" fillId="0" borderId="46" xfId="0" applyNumberFormat="1" applyFont="1" applyFill="1" applyBorder="1"/>
    <xf numFmtId="0" fontId="43" fillId="0" borderId="46" xfId="0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/>
    </xf>
    <xf numFmtId="49" fontId="39" fillId="0" borderId="46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/>
    <xf numFmtId="4" fontId="35" fillId="0" borderId="46" xfId="0" applyNumberFormat="1" applyFont="1" applyFill="1" applyBorder="1"/>
    <xf numFmtId="0" fontId="1" fillId="11" borderId="0" xfId="0" applyFont="1" applyFill="1"/>
    <xf numFmtId="0" fontId="21" fillId="4" borderId="46" xfId="0" applyFont="1" applyFill="1" applyBorder="1" applyAlignment="1">
      <alignment horizontal="left" wrapText="1"/>
    </xf>
    <xf numFmtId="0" fontId="40" fillId="4" borderId="46" xfId="0" applyFont="1" applyFill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/>
    </xf>
    <xf numFmtId="4" fontId="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wrapText="1"/>
    </xf>
    <xf numFmtId="0" fontId="40" fillId="4" borderId="46" xfId="0" applyFont="1" applyFill="1" applyBorder="1" applyAlignment="1">
      <alignment horizontal="center" vertical="center"/>
    </xf>
    <xf numFmtId="4" fontId="1" fillId="4" borderId="46" xfId="0" applyNumberFormat="1" applyFont="1" applyFill="1" applyBorder="1"/>
    <xf numFmtId="4" fontId="5" fillId="4" borderId="46" xfId="0" applyNumberFormat="1" applyFont="1" applyFill="1" applyBorder="1" applyAlignment="1">
      <alignment horizontal="center"/>
    </xf>
    <xf numFmtId="49" fontId="21" fillId="4" borderId="46" xfId="0" applyNumberFormat="1" applyFont="1" applyFill="1" applyBorder="1" applyAlignment="1">
      <alignment horizontal="center"/>
    </xf>
    <xf numFmtId="0" fontId="21" fillId="4" borderId="46" xfId="0" applyFont="1" applyFill="1" applyBorder="1" applyAlignment="1">
      <alignment horizontal="center" wrapText="1"/>
    </xf>
    <xf numFmtId="0" fontId="21" fillId="11" borderId="46" xfId="0" applyFont="1" applyFill="1" applyBorder="1" applyAlignment="1">
      <alignment wrapText="1"/>
    </xf>
    <xf numFmtId="0" fontId="40" fillId="11" borderId="46" xfId="0" applyFont="1" applyFill="1" applyBorder="1" applyAlignment="1">
      <alignment horizontal="center" vertical="center"/>
    </xf>
    <xf numFmtId="0" fontId="0" fillId="11" borderId="46" xfId="0" applyFill="1" applyBorder="1"/>
    <xf numFmtId="4" fontId="1" fillId="11" borderId="46" xfId="0" applyNumberFormat="1" applyFont="1" applyFill="1" applyBorder="1"/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/>
    <xf numFmtId="0" fontId="21" fillId="2" borderId="68" xfId="0" applyFont="1" applyFill="1" applyBorder="1" applyAlignment="1">
      <alignment wrapText="1"/>
    </xf>
    <xf numFmtId="0" fontId="40" fillId="2" borderId="68" xfId="0" applyFont="1" applyFill="1" applyBorder="1" applyAlignment="1">
      <alignment horizontal="center" vertical="center"/>
    </xf>
    <xf numFmtId="49" fontId="21" fillId="2" borderId="68" xfId="0" applyNumberFormat="1" applyFont="1" applyFill="1" applyBorder="1" applyAlignment="1">
      <alignment horizontal="center"/>
    </xf>
    <xf numFmtId="4" fontId="1" fillId="2" borderId="68" xfId="0" applyNumberFormat="1" applyFont="1" applyFill="1" applyBorder="1"/>
    <xf numFmtId="4" fontId="21" fillId="2" borderId="68" xfId="0" applyNumberFormat="1" applyFont="1" applyFill="1" applyBorder="1" applyAlignment="1">
      <alignment horizontal="center"/>
    </xf>
    <xf numFmtId="4" fontId="5" fillId="2" borderId="68" xfId="0" applyNumberFormat="1" applyFont="1" applyFill="1" applyBorder="1" applyAlignment="1">
      <alignment horizontal="center"/>
    </xf>
    <xf numFmtId="4" fontId="0" fillId="0" borderId="69" xfId="0" applyNumberFormat="1" applyFill="1" applyBorder="1"/>
    <xf numFmtId="4" fontId="0" fillId="0" borderId="70" xfId="0" applyNumberFormat="1" applyFill="1" applyBorder="1"/>
    <xf numFmtId="4" fontId="5" fillId="0" borderId="70" xfId="0" applyNumberFormat="1" applyFont="1" applyFill="1" applyBorder="1" applyAlignment="1">
      <alignment horizontal="center"/>
    </xf>
    <xf numFmtId="4" fontId="0" fillId="0" borderId="64" xfId="0" applyNumberFormat="1" applyFill="1" applyBorder="1"/>
    <xf numFmtId="4" fontId="5" fillId="0" borderId="64" xfId="0" applyNumberFormat="1" applyFont="1" applyFill="1" applyBorder="1" applyAlignment="1">
      <alignment horizontal="center"/>
    </xf>
    <xf numFmtId="0" fontId="0" fillId="0" borderId="71" xfId="0" applyFill="1" applyBorder="1"/>
    <xf numFmtId="0" fontId="6" fillId="0" borderId="64" xfId="0" applyFont="1" applyFill="1" applyBorder="1" applyAlignment="1">
      <alignment wrapText="1"/>
    </xf>
    <xf numFmtId="49" fontId="6" fillId="0" borderId="69" xfId="0" applyNumberFormat="1" applyFont="1" applyFill="1" applyBorder="1" applyAlignment="1">
      <alignment horizontal="center"/>
    </xf>
    <xf numFmtId="4" fontId="5" fillId="0" borderId="66" xfId="0" applyNumberFormat="1" applyFont="1" applyFill="1" applyBorder="1" applyAlignment="1">
      <alignment horizontal="center"/>
    </xf>
    <xf numFmtId="4" fontId="0" fillId="0" borderId="65" xfId="0" applyNumberFormat="1" applyFill="1" applyBorder="1"/>
    <xf numFmtId="4" fontId="5" fillId="0" borderId="65" xfId="0" applyNumberFormat="1" applyFont="1" applyFill="1" applyBorder="1" applyAlignment="1">
      <alignment horizontal="center"/>
    </xf>
    <xf numFmtId="0" fontId="6" fillId="0" borderId="72" xfId="0" applyFont="1" applyFill="1" applyBorder="1" applyAlignment="1">
      <alignment wrapText="1"/>
    </xf>
    <xf numFmtId="0" fontId="38" fillId="0" borderId="65" xfId="0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/>
    </xf>
    <xf numFmtId="4" fontId="0" fillId="0" borderId="66" xfId="0" applyNumberFormat="1" applyFill="1" applyBorder="1"/>
    <xf numFmtId="4" fontId="0" fillId="0" borderId="67" xfId="0" applyNumberFormat="1" applyFill="1" applyBorder="1"/>
    <xf numFmtId="49" fontId="6" fillId="0" borderId="66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 vertical="center"/>
    </xf>
    <xf numFmtId="4" fontId="7" fillId="2" borderId="74" xfId="0" applyNumberFormat="1" applyFont="1" applyFill="1" applyBorder="1" applyAlignment="1">
      <alignment horizontal="center"/>
    </xf>
    <xf numFmtId="4" fontId="18" fillId="0" borderId="7" xfId="0" applyNumberFormat="1" applyFont="1" applyFill="1" applyBorder="1" applyAlignment="1">
      <alignment horizontal="right" vertical="top"/>
    </xf>
    <xf numFmtId="4" fontId="18" fillId="0" borderId="75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9" fontId="0" fillId="0" borderId="46" xfId="0" applyNumberForma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" xfId="0" applyFill="1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left" vertical="center" wrapText="1"/>
    </xf>
    <xf numFmtId="0" fontId="1" fillId="0" borderId="62" xfId="0" applyFont="1" applyBorder="1" applyAlignment="1"/>
    <xf numFmtId="0" fontId="1" fillId="0" borderId="63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2" xfId="0" applyBorder="1" applyAlignment="1"/>
    <xf numFmtId="4" fontId="0" fillId="0" borderId="0" xfId="0" applyNumberFormat="1" applyBorder="1" applyAlignment="1">
      <alignment horizontal="center"/>
    </xf>
    <xf numFmtId="0" fontId="0" fillId="0" borderId="47" xfId="0" applyBorder="1" applyAlignment="1"/>
    <xf numFmtId="49" fontId="5" fillId="0" borderId="3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wrapText="1"/>
    </xf>
    <xf numFmtId="49" fontId="0" fillId="0" borderId="46" xfId="0" applyNumberFormat="1" applyFill="1" applyBorder="1" applyAlignment="1">
      <alignment wrapText="1"/>
    </xf>
    <xf numFmtId="49" fontId="5" fillId="0" borderId="46" xfId="0" applyNumberFormat="1" applyFont="1" applyFill="1" applyBorder="1" applyAlignment="1">
      <alignment wrapText="1"/>
    </xf>
    <xf numFmtId="4" fontId="0" fillId="0" borderId="0" xfId="0" applyNumberFormat="1" applyFill="1" applyAlignment="1">
      <alignment horizontal="center"/>
    </xf>
    <xf numFmtId="0" fontId="21" fillId="3" borderId="64" xfId="0" applyFont="1" applyFill="1" applyBorder="1" applyAlignment="1">
      <alignment horizontal="left" wrapText="1"/>
    </xf>
    <xf numFmtId="0" fontId="21" fillId="3" borderId="65" xfId="0" applyFont="1" applyFill="1" applyBorder="1" applyAlignment="1">
      <alignment horizontal="left" wrapText="1"/>
    </xf>
    <xf numFmtId="0" fontId="21" fillId="3" borderId="66" xfId="0" applyFont="1" applyFill="1" applyBorder="1" applyAlignment="1">
      <alignment horizontal="left" wrapText="1"/>
    </xf>
    <xf numFmtId="4" fontId="0" fillId="12" borderId="46" xfId="0" applyNumberFormat="1" applyFill="1" applyBorder="1"/>
  </cellXfs>
  <cellStyles count="2">
    <cellStyle name="Обычный" xfId="0" builtinId="0"/>
    <cellStyle name="Финансовый" xfId="1" builtinId="3"/>
  </cellStyles>
  <dxfs count="7"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44"/>
      </font>
    </dxf>
    <dxf>
      <font>
        <condense val="0"/>
        <extend val="0"/>
        <color indexed="27"/>
      </font>
    </dxf>
    <dxf>
      <font>
        <condense val="0"/>
        <extend val="0"/>
        <color indexed="41"/>
      </font>
    </dxf>
    <dxf>
      <font>
        <condense val="0"/>
        <extend val="0"/>
        <color indexed="2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showGridLines="0" tabSelected="1" view="pageBreakPreview" zoomScale="110" zoomScaleNormal="125" zoomScaleSheetLayoutView="110" workbookViewId="0">
      <selection activeCell="E1" sqref="E1"/>
    </sheetView>
  </sheetViews>
  <sheetFormatPr defaultRowHeight="12.75" x14ac:dyDescent="0.2"/>
  <cols>
    <col min="1" max="1" width="37.7109375" style="14" customWidth="1"/>
    <col min="2" max="2" width="4.42578125" style="14" customWidth="1"/>
    <col min="3" max="3" width="25.7109375" style="14" customWidth="1"/>
    <col min="4" max="4" width="18.28515625" style="63" customWidth="1"/>
    <col min="5" max="5" width="15.85546875" style="63" customWidth="1"/>
    <col min="6" max="6" width="13.28515625" style="63" customWidth="1"/>
    <col min="7" max="7" width="12.5703125" style="63" customWidth="1"/>
    <col min="8" max="8" width="9.7109375" style="63" customWidth="1"/>
    <col min="9" max="9" width="15.28515625" style="63" customWidth="1"/>
    <col min="10" max="10" width="14.7109375" style="63" customWidth="1"/>
    <col min="11" max="16384" width="9.140625" style="10"/>
  </cols>
  <sheetData>
    <row r="1" spans="1:10" ht="17.100000000000001" customHeight="1" thickBot="1" x14ac:dyDescent="0.3">
      <c r="A1" s="5" t="s">
        <v>154</v>
      </c>
      <c r="B1" s="6"/>
      <c r="C1" s="7"/>
      <c r="D1" s="8"/>
      <c r="E1" s="8"/>
      <c r="F1" s="8"/>
      <c r="G1" s="8"/>
      <c r="H1" s="8"/>
      <c r="I1" s="8"/>
      <c r="J1" s="188" t="s">
        <v>59</v>
      </c>
    </row>
    <row r="2" spans="1:10" ht="17.25" customHeight="1" x14ac:dyDescent="0.25">
      <c r="A2" s="11" t="s">
        <v>153</v>
      </c>
      <c r="B2" s="6"/>
      <c r="C2" s="5"/>
      <c r="D2" s="8"/>
      <c r="E2" s="8"/>
      <c r="F2" s="8"/>
      <c r="G2" s="8"/>
      <c r="H2" s="8"/>
      <c r="I2" s="12" t="s">
        <v>88</v>
      </c>
      <c r="J2" s="189" t="s">
        <v>118</v>
      </c>
    </row>
    <row r="3" spans="1:10" ht="17.25" customHeight="1" x14ac:dyDescent="0.25">
      <c r="A3" s="182" t="s">
        <v>268</v>
      </c>
      <c r="B3" s="183" t="s">
        <v>471</v>
      </c>
      <c r="C3" s="185" t="s">
        <v>632</v>
      </c>
      <c r="D3" s="184">
        <v>2018</v>
      </c>
      <c r="E3" s="169"/>
      <c r="F3" s="169"/>
      <c r="G3" s="169"/>
      <c r="H3" s="12"/>
      <c r="I3" s="12" t="s">
        <v>84</v>
      </c>
      <c r="J3" s="296"/>
    </row>
    <row r="4" spans="1:10" ht="13.5" customHeight="1" x14ac:dyDescent="0.2">
      <c r="A4" s="13" t="s">
        <v>152</v>
      </c>
      <c r="B4" s="13"/>
      <c r="C4" s="13"/>
      <c r="D4" s="12"/>
      <c r="E4" s="12"/>
      <c r="F4" s="12"/>
      <c r="G4" s="12"/>
      <c r="H4" s="12"/>
      <c r="I4" s="12" t="s">
        <v>82</v>
      </c>
      <c r="J4" s="296" t="s">
        <v>346</v>
      </c>
    </row>
    <row r="5" spans="1:10" ht="16.5" customHeight="1" x14ac:dyDescent="0.25">
      <c r="A5" s="13" t="s">
        <v>248</v>
      </c>
      <c r="B5" s="13"/>
      <c r="C5" s="13"/>
      <c r="D5" s="12"/>
      <c r="E5" s="12"/>
      <c r="F5" s="12"/>
      <c r="G5" s="12"/>
      <c r="H5" s="12"/>
      <c r="I5" s="12"/>
      <c r="J5" s="296"/>
    </row>
    <row r="6" spans="1:10" ht="15.75" customHeight="1" x14ac:dyDescent="0.2">
      <c r="A6" s="13" t="s">
        <v>109</v>
      </c>
      <c r="B6" s="13"/>
      <c r="C6" s="13"/>
      <c r="D6" s="12"/>
      <c r="E6" s="12"/>
      <c r="F6" s="12"/>
      <c r="G6" s="12"/>
      <c r="H6" s="12"/>
      <c r="I6" s="12" t="s">
        <v>120</v>
      </c>
      <c r="J6" s="296" t="s">
        <v>345</v>
      </c>
    </row>
    <row r="7" spans="1:10" ht="14.1" customHeight="1" x14ac:dyDescent="0.2">
      <c r="A7" s="13" t="s">
        <v>128</v>
      </c>
      <c r="B7" s="13"/>
      <c r="C7" s="13"/>
      <c r="D7" s="12"/>
      <c r="E7" s="12"/>
      <c r="F7" s="12"/>
      <c r="G7" s="12"/>
      <c r="H7" s="12"/>
      <c r="I7" s="12"/>
      <c r="J7" s="296"/>
    </row>
    <row r="8" spans="1:10" ht="14.1" customHeight="1" thickBot="1" x14ac:dyDescent="0.25">
      <c r="A8" s="13" t="s">
        <v>54</v>
      </c>
      <c r="B8" s="13"/>
      <c r="C8" s="13"/>
      <c r="D8" s="12"/>
      <c r="E8" s="12"/>
      <c r="F8" s="12"/>
      <c r="G8" s="12"/>
      <c r="H8" s="12"/>
      <c r="I8" s="12" t="s">
        <v>83</v>
      </c>
      <c r="J8" s="297" t="s">
        <v>53</v>
      </c>
    </row>
    <row r="9" spans="1:10" ht="14.25" customHeight="1" x14ac:dyDescent="0.25">
      <c r="B9" s="15"/>
      <c r="C9" s="15"/>
      <c r="D9" s="12"/>
      <c r="E9" s="12"/>
      <c r="F9" s="12"/>
      <c r="G9" s="12"/>
      <c r="H9" s="12"/>
      <c r="I9" s="12"/>
      <c r="J9" s="16"/>
    </row>
    <row r="10" spans="1:10" ht="5.25" customHeight="1" x14ac:dyDescent="0.2">
      <c r="A10" s="17"/>
      <c r="B10" s="17"/>
      <c r="C10" s="18"/>
      <c r="D10" s="19"/>
      <c r="E10" s="19"/>
      <c r="F10" s="19"/>
      <c r="G10" s="19"/>
      <c r="H10" s="19"/>
      <c r="I10" s="19"/>
      <c r="J10" s="19"/>
    </row>
    <row r="11" spans="1:10" ht="12.75" customHeight="1" x14ac:dyDescent="0.2">
      <c r="A11" s="20"/>
      <c r="B11" s="21"/>
      <c r="C11" s="22"/>
      <c r="D11" s="23"/>
      <c r="E11" s="24"/>
      <c r="F11" s="25" t="s">
        <v>63</v>
      </c>
      <c r="G11" s="25"/>
      <c r="H11" s="26"/>
      <c r="I11" s="27"/>
      <c r="J11" s="28"/>
    </row>
    <row r="12" spans="1:10" ht="9.9499999999999993" customHeight="1" x14ac:dyDescent="0.2">
      <c r="A12" s="21"/>
      <c r="B12" s="21" t="s">
        <v>78</v>
      </c>
      <c r="C12" s="21"/>
      <c r="D12" s="23" t="s">
        <v>150</v>
      </c>
      <c r="E12" s="29" t="s">
        <v>123</v>
      </c>
      <c r="F12" s="30" t="s">
        <v>64</v>
      </c>
      <c r="G12" s="30"/>
      <c r="H12" s="29" t="s">
        <v>67</v>
      </c>
      <c r="I12" s="31"/>
      <c r="J12" s="28" t="s">
        <v>57</v>
      </c>
    </row>
    <row r="13" spans="1:10" ht="9.9499999999999993" customHeight="1" x14ac:dyDescent="0.2">
      <c r="A13" s="21" t="s">
        <v>60</v>
      </c>
      <c r="B13" s="21" t="s">
        <v>79</v>
      </c>
      <c r="C13" s="22" t="s">
        <v>62</v>
      </c>
      <c r="D13" s="23" t="s">
        <v>151</v>
      </c>
      <c r="E13" s="32" t="s">
        <v>124</v>
      </c>
      <c r="F13" s="23" t="s">
        <v>65</v>
      </c>
      <c r="G13" s="23"/>
      <c r="H13" s="23" t="s">
        <v>68</v>
      </c>
      <c r="I13" s="23" t="s">
        <v>69</v>
      </c>
      <c r="J13" s="28" t="s">
        <v>58</v>
      </c>
    </row>
    <row r="14" spans="1:10" ht="9.9499999999999993" customHeight="1" x14ac:dyDescent="0.2">
      <c r="A14" s="20"/>
      <c r="B14" s="21" t="s">
        <v>80</v>
      </c>
      <c r="C14" s="21"/>
      <c r="D14" s="23" t="s">
        <v>58</v>
      </c>
      <c r="E14" s="32" t="s">
        <v>114</v>
      </c>
      <c r="F14" s="23" t="s">
        <v>66</v>
      </c>
      <c r="G14" s="23"/>
      <c r="H14" s="23"/>
      <c r="I14" s="23"/>
      <c r="J14" s="28"/>
    </row>
    <row r="15" spans="1:10" ht="9.9499999999999993" customHeight="1" x14ac:dyDescent="0.2">
      <c r="A15" s="20"/>
      <c r="B15" s="21"/>
      <c r="C15" s="21"/>
      <c r="D15" s="23"/>
      <c r="E15" s="32" t="s">
        <v>115</v>
      </c>
      <c r="F15" s="23"/>
      <c r="G15" s="23"/>
      <c r="H15" s="23"/>
      <c r="I15" s="23"/>
      <c r="J15" s="28"/>
    </row>
    <row r="16" spans="1:10" s="102" customFormat="1" ht="9.9499999999999993" customHeight="1" thickBot="1" x14ac:dyDescent="0.25">
      <c r="A16" s="97">
        <v>1</v>
      </c>
      <c r="B16" s="98">
        <v>2</v>
      </c>
      <c r="C16" s="98">
        <v>3</v>
      </c>
      <c r="D16" s="98" t="s">
        <v>55</v>
      </c>
      <c r="E16" s="99" t="s">
        <v>56</v>
      </c>
      <c r="F16" s="98" t="s">
        <v>70</v>
      </c>
      <c r="G16" s="98"/>
      <c r="H16" s="98" t="s">
        <v>71</v>
      </c>
      <c r="I16" s="100" t="s">
        <v>72</v>
      </c>
      <c r="J16" s="101" t="s">
        <v>73</v>
      </c>
    </row>
    <row r="17" spans="1:10" s="103" customFormat="1" ht="18" customHeight="1" x14ac:dyDescent="0.25">
      <c r="A17" s="104" t="s">
        <v>77</v>
      </c>
      <c r="B17" s="105" t="s">
        <v>90</v>
      </c>
      <c r="C17" s="106" t="s">
        <v>108</v>
      </c>
      <c r="D17" s="107">
        <f t="shared" ref="D17:J17" si="0">D19+D77+D76+D96+D75</f>
        <v>8461983.0999999996</v>
      </c>
      <c r="E17" s="107">
        <f t="shared" si="0"/>
        <v>3191479.54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 t="shared" si="0"/>
        <v>3191479.54</v>
      </c>
      <c r="J17" s="107">
        <f t="shared" si="0"/>
        <v>5270503.5599999996</v>
      </c>
    </row>
    <row r="18" spans="1:10" ht="15.95" customHeight="1" x14ac:dyDescent="0.2">
      <c r="A18" s="36" t="s">
        <v>61</v>
      </c>
      <c r="B18" s="37"/>
      <c r="C18" s="38"/>
      <c r="D18" s="39"/>
      <c r="E18" s="39"/>
      <c r="F18" s="39"/>
      <c r="G18" s="39"/>
      <c r="H18" s="39"/>
      <c r="I18" s="39"/>
      <c r="J18" s="39"/>
    </row>
    <row r="19" spans="1:10" s="194" customFormat="1" ht="15.95" customHeight="1" x14ac:dyDescent="0.2">
      <c r="A19" s="190" t="s">
        <v>172</v>
      </c>
      <c r="B19" s="191"/>
      <c r="C19" s="192" t="s">
        <v>157</v>
      </c>
      <c r="D19" s="193">
        <f>D20+D34+D44+D51+D64+D65+D70+D72+D73+D74+D71</f>
        <v>491500</v>
      </c>
      <c r="E19" s="193">
        <f>E20+E34+E44+E51+E64+E65+E70+E72+E73+E74+E71</f>
        <v>128471.32</v>
      </c>
      <c r="F19" s="193">
        <f>F20+F34+F44+F51+F64+F65+F70+F72+F73+F74</f>
        <v>0</v>
      </c>
      <c r="G19" s="193">
        <f>G20+G34+G44+G51+G64+G65+G70+G72+G73+G74</f>
        <v>0</v>
      </c>
      <c r="H19" s="193">
        <f>H20+H34+H44+H51+H64+H65+H70+H72+H73+H74</f>
        <v>0</v>
      </c>
      <c r="I19" s="193">
        <f>I20+I34+I44+I51+I64+I65+I70+I72+I73+I74+I71</f>
        <v>128471.32</v>
      </c>
      <c r="J19" s="193">
        <f>J20+J34+J44+J51+J64+J65+J70+J72+J73+J74+J71</f>
        <v>363028.68000000005</v>
      </c>
    </row>
    <row r="20" spans="1:10" s="198" customFormat="1" ht="15.95" customHeight="1" x14ac:dyDescent="0.2">
      <c r="A20" s="195" t="s">
        <v>173</v>
      </c>
      <c r="B20" s="196"/>
      <c r="C20" s="192" t="s">
        <v>158</v>
      </c>
      <c r="D20" s="197">
        <f t="shared" ref="D20:J20" si="1">D21</f>
        <v>58000</v>
      </c>
      <c r="E20" s="197">
        <f t="shared" si="1"/>
        <v>30669.820000000003</v>
      </c>
      <c r="F20" s="197">
        <f t="shared" si="1"/>
        <v>0</v>
      </c>
      <c r="G20" s="197"/>
      <c r="H20" s="197">
        <f t="shared" si="1"/>
        <v>0</v>
      </c>
      <c r="I20" s="197">
        <f t="shared" si="1"/>
        <v>30669.820000000003</v>
      </c>
      <c r="J20" s="197">
        <f t="shared" si="1"/>
        <v>27330.179999999997</v>
      </c>
    </row>
    <row r="21" spans="1:10" s="198" customFormat="1" ht="15.95" customHeight="1" x14ac:dyDescent="0.2">
      <c r="A21" s="199" t="s">
        <v>174</v>
      </c>
      <c r="B21" s="200"/>
      <c r="C21" s="192" t="s">
        <v>159</v>
      </c>
      <c r="D21" s="201">
        <f>D22+D23+D24+D25+D26+D27+D33+D29+D31+D30+D32+D28</f>
        <v>58000</v>
      </c>
      <c r="E21" s="201">
        <f>E22+E23+E24+E25+E26+E27+E33+E29+E31+E30+E32+E28</f>
        <v>30669.820000000003</v>
      </c>
      <c r="F21" s="201">
        <f>F22+F23+F24+F25+F26+F27+F33+F29+F31+F30</f>
        <v>0</v>
      </c>
      <c r="G21" s="201">
        <f>G22+G23+G24+G25+G26+G27+G33+G29+G31+G30</f>
        <v>0</v>
      </c>
      <c r="H21" s="201">
        <f>H22+H23+H24+H25+H26+H27+H33+H29+H31+H30</f>
        <v>0</v>
      </c>
      <c r="I21" s="201">
        <f>I22+I23+I24+I25+I26+I27+I33+I29+I31+I30+I32+I28</f>
        <v>30669.820000000003</v>
      </c>
      <c r="J21" s="201">
        <f>J22+J23+J24+J25+J27+J33+J29+J31+J30+J32+J28</f>
        <v>27330.179999999997</v>
      </c>
    </row>
    <row r="22" spans="1:10" ht="14.25" customHeight="1" x14ac:dyDescent="0.2">
      <c r="A22" s="44" t="s">
        <v>175</v>
      </c>
      <c r="B22" s="45"/>
      <c r="C22" s="46" t="s">
        <v>160</v>
      </c>
      <c r="D22" s="47">
        <v>57200</v>
      </c>
      <c r="E22" s="48">
        <v>30273.08</v>
      </c>
      <c r="F22" s="40"/>
      <c r="G22" s="40"/>
      <c r="H22" s="40"/>
      <c r="I22" s="3">
        <f t="shared" ref="I22:I42" si="2">E22</f>
        <v>30273.08</v>
      </c>
      <c r="J22" s="41">
        <f t="shared" ref="J22:J33" si="3">D22-E22</f>
        <v>26926.92</v>
      </c>
    </row>
    <row r="23" spans="1:10" ht="14.25" customHeight="1" x14ac:dyDescent="0.2">
      <c r="A23" s="44" t="s">
        <v>175</v>
      </c>
      <c r="B23" s="45"/>
      <c r="C23" s="46" t="s">
        <v>544</v>
      </c>
      <c r="D23" s="47"/>
      <c r="E23" s="48">
        <v>310.88</v>
      </c>
      <c r="F23" s="40"/>
      <c r="G23" s="40"/>
      <c r="H23" s="40"/>
      <c r="I23" s="3">
        <f t="shared" si="2"/>
        <v>310.88</v>
      </c>
      <c r="J23" s="41">
        <f t="shared" si="3"/>
        <v>-310.88</v>
      </c>
    </row>
    <row r="24" spans="1:10" ht="14.25" customHeight="1" x14ac:dyDescent="0.2">
      <c r="A24" s="44" t="s">
        <v>175</v>
      </c>
      <c r="B24" s="45"/>
      <c r="C24" s="46" t="s">
        <v>455</v>
      </c>
      <c r="D24" s="47"/>
      <c r="E24" s="48">
        <v>79.2</v>
      </c>
      <c r="F24" s="40"/>
      <c r="G24" s="40"/>
      <c r="H24" s="40"/>
      <c r="I24" s="3">
        <f t="shared" si="2"/>
        <v>79.2</v>
      </c>
      <c r="J24" s="41">
        <f t="shared" si="3"/>
        <v>-79.2</v>
      </c>
    </row>
    <row r="25" spans="1:10" ht="14.25" customHeight="1" x14ac:dyDescent="0.2">
      <c r="A25" s="44" t="s">
        <v>175</v>
      </c>
      <c r="B25" s="45"/>
      <c r="C25" s="46" t="s">
        <v>400</v>
      </c>
      <c r="D25" s="47"/>
      <c r="E25" s="48"/>
      <c r="F25" s="40"/>
      <c r="G25" s="40"/>
      <c r="H25" s="40"/>
      <c r="I25" s="3">
        <f t="shared" si="2"/>
        <v>0</v>
      </c>
      <c r="J25" s="41">
        <f t="shared" si="3"/>
        <v>0</v>
      </c>
    </row>
    <row r="26" spans="1:10" ht="14.25" customHeight="1" x14ac:dyDescent="0.2">
      <c r="A26" s="44" t="s">
        <v>175</v>
      </c>
      <c r="B26" s="45"/>
      <c r="C26" s="46" t="s">
        <v>160</v>
      </c>
      <c r="D26" s="47"/>
      <c r="E26" s="48"/>
      <c r="F26" s="40"/>
      <c r="G26" s="40"/>
      <c r="H26" s="40"/>
      <c r="I26" s="3">
        <f t="shared" si="2"/>
        <v>0</v>
      </c>
      <c r="J26" s="41">
        <f>D26-E26</f>
        <v>0</v>
      </c>
    </row>
    <row r="27" spans="1:10" ht="13.5" customHeight="1" x14ac:dyDescent="0.2">
      <c r="A27" s="49" t="s">
        <v>176</v>
      </c>
      <c r="B27" s="45"/>
      <c r="C27" s="46" t="s">
        <v>401</v>
      </c>
      <c r="D27" s="50">
        <v>300</v>
      </c>
      <c r="E27" s="187">
        <v>1.82</v>
      </c>
      <c r="F27" s="40"/>
      <c r="G27" s="40"/>
      <c r="H27" s="40"/>
      <c r="I27" s="3">
        <f t="shared" si="2"/>
        <v>1.82</v>
      </c>
      <c r="J27" s="41">
        <f t="shared" si="3"/>
        <v>298.18</v>
      </c>
    </row>
    <row r="28" spans="1:10" ht="12.75" customHeight="1" x14ac:dyDescent="0.2">
      <c r="A28" s="49" t="s">
        <v>176</v>
      </c>
      <c r="B28" s="45"/>
      <c r="C28" s="46" t="s">
        <v>596</v>
      </c>
      <c r="D28" s="50"/>
      <c r="E28" s="187">
        <v>7.0000000000000007E-2</v>
      </c>
      <c r="F28" s="40"/>
      <c r="G28" s="40"/>
      <c r="H28" s="40"/>
      <c r="I28" s="3">
        <f>E28</f>
        <v>7.0000000000000007E-2</v>
      </c>
      <c r="J28" s="41">
        <f>D28-E28</f>
        <v>-7.0000000000000007E-2</v>
      </c>
    </row>
    <row r="29" spans="1:10" ht="12.75" customHeight="1" x14ac:dyDescent="0.2">
      <c r="A29" s="49" t="s">
        <v>176</v>
      </c>
      <c r="B29" s="45"/>
      <c r="C29" s="46" t="s">
        <v>608</v>
      </c>
      <c r="D29" s="50"/>
      <c r="E29" s="187"/>
      <c r="F29" s="40"/>
      <c r="G29" s="40"/>
      <c r="H29" s="40"/>
      <c r="I29" s="3">
        <f>E29</f>
        <v>0</v>
      </c>
      <c r="J29" s="41">
        <f>D29-E29</f>
        <v>0</v>
      </c>
    </row>
    <row r="30" spans="1:10" ht="12.75" customHeight="1" x14ac:dyDescent="0.2">
      <c r="A30" s="49" t="s">
        <v>176</v>
      </c>
      <c r="B30" s="45"/>
      <c r="C30" s="46" t="s">
        <v>387</v>
      </c>
      <c r="D30" s="47">
        <v>500</v>
      </c>
      <c r="E30" s="48">
        <v>4.62</v>
      </c>
      <c r="F30" s="40"/>
      <c r="G30" s="40"/>
      <c r="H30" s="40"/>
      <c r="I30" s="3">
        <f t="shared" si="2"/>
        <v>4.62</v>
      </c>
      <c r="J30" s="41">
        <f t="shared" si="3"/>
        <v>495.38</v>
      </c>
    </row>
    <row r="31" spans="1:10" ht="11.25" customHeight="1" x14ac:dyDescent="0.2">
      <c r="A31" s="49" t="s">
        <v>176</v>
      </c>
      <c r="B31" s="45"/>
      <c r="C31" s="46" t="s">
        <v>597</v>
      </c>
      <c r="D31" s="50"/>
      <c r="E31" s="187">
        <v>0.15</v>
      </c>
      <c r="F31" s="40"/>
      <c r="G31" s="40"/>
      <c r="H31" s="40"/>
      <c r="I31" s="3">
        <f t="shared" si="2"/>
        <v>0.15</v>
      </c>
      <c r="J31" s="41">
        <f t="shared" si="3"/>
        <v>-0.15</v>
      </c>
    </row>
    <row r="32" spans="1:10" ht="11.25" customHeight="1" x14ac:dyDescent="0.2">
      <c r="A32" s="49" t="s">
        <v>176</v>
      </c>
      <c r="B32" s="45"/>
      <c r="C32" s="46" t="s">
        <v>604</v>
      </c>
      <c r="D32" s="50"/>
      <c r="E32" s="187"/>
      <c r="F32" s="40"/>
      <c r="G32" s="40"/>
      <c r="H32" s="40"/>
      <c r="I32" s="3">
        <f t="shared" ref="I32" si="4">E32</f>
        <v>0</v>
      </c>
      <c r="J32" s="41">
        <f t="shared" ref="J32" si="5">D32-E32</f>
        <v>0</v>
      </c>
    </row>
    <row r="33" spans="1:10" ht="12" customHeight="1" x14ac:dyDescent="0.2">
      <c r="A33" s="51" t="s">
        <v>177</v>
      </c>
      <c r="B33" s="45"/>
      <c r="C33" s="46" t="s">
        <v>426</v>
      </c>
      <c r="D33" s="50"/>
      <c r="E33" s="187"/>
      <c r="F33" s="40"/>
      <c r="G33" s="40"/>
      <c r="H33" s="40"/>
      <c r="I33" s="3">
        <f t="shared" si="2"/>
        <v>0</v>
      </c>
      <c r="J33" s="41">
        <f t="shared" si="3"/>
        <v>0</v>
      </c>
    </row>
    <row r="34" spans="1:10" s="42" customFormat="1" ht="36" customHeight="1" x14ac:dyDescent="0.2">
      <c r="A34" s="553" t="s">
        <v>473</v>
      </c>
      <c r="B34" s="43"/>
      <c r="C34" s="556" t="s">
        <v>483</v>
      </c>
      <c r="D34" s="557">
        <f t="shared" ref="D34:J34" si="6">D35</f>
        <v>92100</v>
      </c>
      <c r="E34" s="557">
        <f t="shared" si="6"/>
        <v>45234.400000000001</v>
      </c>
      <c r="F34" s="557">
        <f t="shared" si="6"/>
        <v>0</v>
      </c>
      <c r="G34" s="557">
        <f t="shared" si="6"/>
        <v>0</v>
      </c>
      <c r="H34" s="557">
        <f t="shared" si="6"/>
        <v>0</v>
      </c>
      <c r="I34" s="3">
        <f t="shared" si="2"/>
        <v>45234.400000000001</v>
      </c>
      <c r="J34" s="557">
        <f t="shared" si="6"/>
        <v>46865.599999999999</v>
      </c>
    </row>
    <row r="35" spans="1:10" s="42" customFormat="1" ht="35.25" customHeight="1" x14ac:dyDescent="0.2">
      <c r="A35" s="553" t="s">
        <v>474</v>
      </c>
      <c r="B35" s="43"/>
      <c r="C35" s="556" t="s">
        <v>484</v>
      </c>
      <c r="D35" s="557">
        <f>D36+D37+D38+D39+D40+D41+D42+D43</f>
        <v>92100</v>
      </c>
      <c r="E35" s="557">
        <f t="shared" ref="E35:J35" si="7">E36+E37+E38+E39+E40+E41+E42+E43</f>
        <v>45234.400000000001</v>
      </c>
      <c r="F35" s="557">
        <f t="shared" si="7"/>
        <v>0</v>
      </c>
      <c r="G35" s="557">
        <f t="shared" si="7"/>
        <v>0</v>
      </c>
      <c r="H35" s="557">
        <f t="shared" si="7"/>
        <v>0</v>
      </c>
      <c r="I35" s="3">
        <f t="shared" si="2"/>
        <v>45234.400000000001</v>
      </c>
      <c r="J35" s="557">
        <f t="shared" si="7"/>
        <v>46865.599999999999</v>
      </c>
    </row>
    <row r="36" spans="1:10" ht="22.5" customHeight="1" x14ac:dyDescent="0.2">
      <c r="A36" s="554" t="s">
        <v>475</v>
      </c>
      <c r="B36" s="45"/>
      <c r="C36" s="46" t="s">
        <v>479</v>
      </c>
      <c r="D36" s="47">
        <v>34200</v>
      </c>
      <c r="E36" s="47">
        <v>19603.62</v>
      </c>
      <c r="F36" s="39"/>
      <c r="G36" s="39"/>
      <c r="H36" s="39"/>
      <c r="I36" s="3">
        <f t="shared" si="2"/>
        <v>19603.62</v>
      </c>
      <c r="J36" s="41">
        <f t="shared" ref="J36:J42" si="8">D36-E36</f>
        <v>14596.380000000001</v>
      </c>
    </row>
    <row r="37" spans="1:10" ht="18" hidden="1" customHeight="1" x14ac:dyDescent="0.2">
      <c r="A37" s="554" t="s">
        <v>475</v>
      </c>
      <c r="B37" s="45"/>
      <c r="C37" s="46" t="s">
        <v>511</v>
      </c>
      <c r="D37" s="47"/>
      <c r="E37" s="47"/>
      <c r="F37" s="39"/>
      <c r="G37" s="39"/>
      <c r="H37" s="39"/>
      <c r="I37" s="3">
        <f t="shared" si="2"/>
        <v>0</v>
      </c>
      <c r="J37" s="41">
        <f t="shared" si="8"/>
        <v>0</v>
      </c>
    </row>
    <row r="38" spans="1:10" ht="24" customHeight="1" x14ac:dyDescent="0.2">
      <c r="A38" s="555" t="s">
        <v>476</v>
      </c>
      <c r="B38" s="45"/>
      <c r="C38" s="46" t="s">
        <v>480</v>
      </c>
      <c r="D38" s="47">
        <v>300</v>
      </c>
      <c r="E38" s="47">
        <v>148.61000000000001</v>
      </c>
      <c r="F38" s="39"/>
      <c r="G38" s="39"/>
      <c r="H38" s="39"/>
      <c r="I38" s="3">
        <f t="shared" si="2"/>
        <v>148.61000000000001</v>
      </c>
      <c r="J38" s="41">
        <f t="shared" si="8"/>
        <v>151.38999999999999</v>
      </c>
    </row>
    <row r="39" spans="1:10" ht="18" hidden="1" customHeight="1" x14ac:dyDescent="0.2">
      <c r="A39" s="555" t="s">
        <v>476</v>
      </c>
      <c r="B39" s="45"/>
      <c r="C39" s="46" t="s">
        <v>512</v>
      </c>
      <c r="D39" s="47"/>
      <c r="E39" s="47"/>
      <c r="F39" s="39"/>
      <c r="G39" s="39"/>
      <c r="H39" s="39"/>
      <c r="I39" s="3">
        <f t="shared" si="2"/>
        <v>0</v>
      </c>
      <c r="J39" s="41">
        <f t="shared" si="8"/>
        <v>0</v>
      </c>
    </row>
    <row r="40" spans="1:10" ht="26.25" customHeight="1" x14ac:dyDescent="0.2">
      <c r="A40" s="555" t="s">
        <v>477</v>
      </c>
      <c r="B40" s="45"/>
      <c r="C40" s="46" t="s">
        <v>481</v>
      </c>
      <c r="D40" s="47">
        <v>62900</v>
      </c>
      <c r="E40" s="47">
        <v>29555.19</v>
      </c>
      <c r="F40" s="39"/>
      <c r="G40" s="39"/>
      <c r="H40" s="39"/>
      <c r="I40" s="3">
        <f t="shared" si="2"/>
        <v>29555.19</v>
      </c>
      <c r="J40" s="41">
        <f t="shared" si="8"/>
        <v>33344.81</v>
      </c>
    </row>
    <row r="41" spans="1:10" ht="26.25" hidden="1" customHeight="1" x14ac:dyDescent="0.2">
      <c r="A41" s="555" t="s">
        <v>477</v>
      </c>
      <c r="B41" s="45"/>
      <c r="C41" s="46" t="s">
        <v>513</v>
      </c>
      <c r="D41" s="47"/>
      <c r="E41" s="47"/>
      <c r="F41" s="39"/>
      <c r="G41" s="39"/>
      <c r="H41" s="39"/>
      <c r="I41" s="3">
        <f t="shared" si="2"/>
        <v>0</v>
      </c>
      <c r="J41" s="41">
        <f t="shared" si="8"/>
        <v>0</v>
      </c>
    </row>
    <row r="42" spans="1:10" ht="26.25" customHeight="1" x14ac:dyDescent="0.2">
      <c r="A42" s="555" t="s">
        <v>478</v>
      </c>
      <c r="B42" s="45"/>
      <c r="C42" s="46" t="s">
        <v>482</v>
      </c>
      <c r="D42" s="47">
        <v>-5300</v>
      </c>
      <c r="E42" s="47">
        <v>-4073.02</v>
      </c>
      <c r="F42" s="39"/>
      <c r="G42" s="39"/>
      <c r="H42" s="39"/>
      <c r="I42" s="633">
        <f t="shared" si="2"/>
        <v>-4073.02</v>
      </c>
      <c r="J42" s="41">
        <f t="shared" si="8"/>
        <v>-1226.98</v>
      </c>
    </row>
    <row r="43" spans="1:10" ht="27.75" hidden="1" customHeight="1" x14ac:dyDescent="0.2">
      <c r="A43" s="555" t="s">
        <v>478</v>
      </c>
      <c r="B43" s="45"/>
      <c r="C43" s="46" t="s">
        <v>514</v>
      </c>
      <c r="D43" s="47"/>
      <c r="E43" s="47"/>
      <c r="F43" s="39"/>
      <c r="G43" s="39"/>
      <c r="H43" s="39"/>
      <c r="I43" s="632"/>
      <c r="J43" s="86"/>
    </row>
    <row r="44" spans="1:10" s="198" customFormat="1" ht="15.95" customHeight="1" x14ac:dyDescent="0.2">
      <c r="A44" s="202" t="s">
        <v>178</v>
      </c>
      <c r="B44" s="203"/>
      <c r="C44" s="204" t="s">
        <v>161</v>
      </c>
      <c r="D44" s="205">
        <f t="shared" ref="D44:J44" si="9">D45</f>
        <v>3500</v>
      </c>
      <c r="E44" s="205">
        <f t="shared" si="9"/>
        <v>0</v>
      </c>
      <c r="F44" s="205">
        <f t="shared" si="9"/>
        <v>0</v>
      </c>
      <c r="G44" s="205">
        <f t="shared" si="9"/>
        <v>0</v>
      </c>
      <c r="H44" s="205">
        <f t="shared" si="9"/>
        <v>0</v>
      </c>
      <c r="I44" s="631">
        <f t="shared" si="9"/>
        <v>0</v>
      </c>
      <c r="J44" s="205">
        <f t="shared" si="9"/>
        <v>3500</v>
      </c>
    </row>
    <row r="45" spans="1:10" s="194" customFormat="1" ht="15.95" customHeight="1" x14ac:dyDescent="0.2">
      <c r="A45" s="206" t="s">
        <v>44</v>
      </c>
      <c r="B45" s="207"/>
      <c r="C45" s="208" t="s">
        <v>180</v>
      </c>
      <c r="D45" s="209">
        <f>D46+D47+D48+D49+D50</f>
        <v>3500</v>
      </c>
      <c r="E45" s="209">
        <f t="shared" ref="E45:J45" si="10">E46+E47+E48+E49+E50</f>
        <v>0</v>
      </c>
      <c r="F45" s="209">
        <f t="shared" si="10"/>
        <v>0</v>
      </c>
      <c r="G45" s="209">
        <f t="shared" si="10"/>
        <v>0</v>
      </c>
      <c r="H45" s="209">
        <f t="shared" si="10"/>
        <v>0</v>
      </c>
      <c r="I45" s="209">
        <f t="shared" si="10"/>
        <v>0</v>
      </c>
      <c r="J45" s="209">
        <f t="shared" si="10"/>
        <v>3500</v>
      </c>
    </row>
    <row r="46" spans="1:10" ht="19.5" customHeight="1" x14ac:dyDescent="0.2">
      <c r="A46" s="52" t="s">
        <v>45</v>
      </c>
      <c r="B46" s="45"/>
      <c r="C46" s="2" t="s">
        <v>162</v>
      </c>
      <c r="D46" s="279">
        <v>3500</v>
      </c>
      <c r="E46" s="279">
        <v>0</v>
      </c>
      <c r="F46" s="40"/>
      <c r="G46" s="40"/>
      <c r="H46" s="40"/>
      <c r="I46" s="3">
        <f>E46</f>
        <v>0</v>
      </c>
      <c r="J46" s="41">
        <f>D46-E46</f>
        <v>3500</v>
      </c>
    </row>
    <row r="47" spans="1:10" ht="20.25" customHeight="1" x14ac:dyDescent="0.2">
      <c r="A47" s="565" t="s">
        <v>45</v>
      </c>
      <c r="B47" s="45"/>
      <c r="C47" s="2" t="s">
        <v>545</v>
      </c>
      <c r="D47" s="279"/>
      <c r="E47" s="279"/>
      <c r="F47" s="40"/>
      <c r="G47" s="40"/>
      <c r="H47" s="40"/>
      <c r="I47" s="3">
        <f>E47</f>
        <v>0</v>
      </c>
      <c r="J47" s="41">
        <f>D47-E47</f>
        <v>0</v>
      </c>
    </row>
    <row r="48" spans="1:10" ht="9" hidden="1" customHeight="1" x14ac:dyDescent="0.2">
      <c r="A48" s="52" t="s">
        <v>45</v>
      </c>
      <c r="B48" s="45"/>
      <c r="C48" s="2" t="s">
        <v>297</v>
      </c>
      <c r="D48" s="279"/>
      <c r="E48" s="279"/>
      <c r="F48" s="40"/>
      <c r="G48" s="40"/>
      <c r="H48" s="40"/>
      <c r="I48" s="143">
        <f>E48</f>
        <v>0</v>
      </c>
      <c r="J48" s="41">
        <f>D48-E48</f>
        <v>0</v>
      </c>
    </row>
    <row r="49" spans="1:10" ht="11.25" hidden="1" customHeight="1" x14ac:dyDescent="0.2">
      <c r="A49" s="52" t="s">
        <v>45</v>
      </c>
      <c r="B49" s="45"/>
      <c r="C49" s="2" t="s">
        <v>368</v>
      </c>
      <c r="D49" s="279"/>
      <c r="E49" s="279"/>
      <c r="F49" s="40"/>
      <c r="G49" s="40"/>
      <c r="H49" s="40"/>
      <c r="I49" s="143">
        <f>E49</f>
        <v>0</v>
      </c>
      <c r="J49" s="41">
        <f>D49-E49</f>
        <v>0</v>
      </c>
    </row>
    <row r="50" spans="1:10" ht="20.25" customHeight="1" x14ac:dyDescent="0.2">
      <c r="A50" s="565" t="s">
        <v>45</v>
      </c>
      <c r="B50" s="45"/>
      <c r="C50" s="2" t="s">
        <v>610</v>
      </c>
      <c r="D50" s="279"/>
      <c r="E50" s="279"/>
      <c r="F50" s="40"/>
      <c r="G50" s="40"/>
      <c r="H50" s="40"/>
      <c r="I50" s="3">
        <f>E50</f>
        <v>0</v>
      </c>
      <c r="J50" s="41">
        <f>D50-E50</f>
        <v>0</v>
      </c>
    </row>
    <row r="51" spans="1:10" s="198" customFormat="1" ht="15.95" customHeight="1" x14ac:dyDescent="0.2">
      <c r="A51" s="202" t="s">
        <v>46</v>
      </c>
      <c r="B51" s="203"/>
      <c r="C51" s="204" t="s">
        <v>163</v>
      </c>
      <c r="D51" s="205">
        <f>D52+D53+D55+D56+D57+D58+D59+D61+D63+D54+D60</f>
        <v>330000</v>
      </c>
      <c r="E51" s="205">
        <f t="shared" ref="E51:J51" si="11">E52+E53+E54+E55+E56+E57+E58+E59+E61+E62+E63+E60</f>
        <v>50867.100000000006</v>
      </c>
      <c r="F51" s="205">
        <f t="shared" si="11"/>
        <v>0</v>
      </c>
      <c r="G51" s="205">
        <f t="shared" si="11"/>
        <v>0</v>
      </c>
      <c r="H51" s="205">
        <f t="shared" si="11"/>
        <v>0</v>
      </c>
      <c r="I51" s="205">
        <f t="shared" si="11"/>
        <v>50867.100000000006</v>
      </c>
      <c r="J51" s="205">
        <f t="shared" si="11"/>
        <v>279132.90000000002</v>
      </c>
    </row>
    <row r="52" spans="1:10" ht="15.95" customHeight="1" x14ac:dyDescent="0.2">
      <c r="A52" s="52" t="s">
        <v>47</v>
      </c>
      <c r="B52" s="45"/>
      <c r="C52" s="2" t="s">
        <v>164</v>
      </c>
      <c r="D52" s="279">
        <v>161900</v>
      </c>
      <c r="E52" s="279">
        <v>8099</v>
      </c>
      <c r="F52" s="40"/>
      <c r="G52" s="40"/>
      <c r="H52" s="40"/>
      <c r="I52" s="143">
        <f>E52</f>
        <v>8099</v>
      </c>
      <c r="J52" s="41">
        <f>D52-E52</f>
        <v>153801</v>
      </c>
    </row>
    <row r="53" spans="1:10" ht="15.95" customHeight="1" x14ac:dyDescent="0.2">
      <c r="A53" s="52" t="s">
        <v>48</v>
      </c>
      <c r="B53" s="45"/>
      <c r="C53" s="2" t="s">
        <v>533</v>
      </c>
      <c r="D53" s="279"/>
      <c r="E53" s="279">
        <v>17.97</v>
      </c>
      <c r="F53" s="40"/>
      <c r="G53" s="40"/>
      <c r="H53" s="40"/>
      <c r="I53" s="143">
        <f t="shared" ref="I53:I63" si="12">E53</f>
        <v>17.97</v>
      </c>
      <c r="J53" s="41">
        <f t="shared" ref="J53:J64" si="13">D53-E53</f>
        <v>-17.97</v>
      </c>
    </row>
    <row r="54" spans="1:10" ht="15.95" customHeight="1" x14ac:dyDescent="0.2">
      <c r="A54" s="52" t="s">
        <v>266</v>
      </c>
      <c r="B54" s="45"/>
      <c r="C54" s="2" t="s">
        <v>265</v>
      </c>
      <c r="D54" s="279"/>
      <c r="E54" s="279"/>
      <c r="F54" s="40"/>
      <c r="G54" s="40"/>
      <c r="H54" s="40"/>
      <c r="I54" s="143">
        <f t="shared" si="12"/>
        <v>0</v>
      </c>
      <c r="J54" s="41">
        <f t="shared" si="13"/>
        <v>0</v>
      </c>
    </row>
    <row r="55" spans="1:10" ht="15.95" customHeight="1" x14ac:dyDescent="0.2">
      <c r="A55" s="52" t="s">
        <v>49</v>
      </c>
      <c r="B55" s="45"/>
      <c r="C55" s="2" t="s">
        <v>165</v>
      </c>
      <c r="D55" s="279"/>
      <c r="E55" s="279"/>
      <c r="F55" s="40"/>
      <c r="G55" s="40"/>
      <c r="H55" s="40"/>
      <c r="I55" s="143">
        <f t="shared" si="12"/>
        <v>0</v>
      </c>
      <c r="J55" s="41">
        <f t="shared" si="13"/>
        <v>0</v>
      </c>
    </row>
    <row r="56" spans="1:10" ht="15.95" customHeight="1" x14ac:dyDescent="0.2">
      <c r="A56" s="52" t="s">
        <v>49</v>
      </c>
      <c r="B56" s="45"/>
      <c r="C56" s="2" t="s">
        <v>181</v>
      </c>
      <c r="D56" s="279"/>
      <c r="E56" s="279"/>
      <c r="F56" s="40"/>
      <c r="G56" s="40"/>
      <c r="H56" s="40"/>
      <c r="I56" s="143">
        <f t="shared" si="12"/>
        <v>0</v>
      </c>
      <c r="J56" s="41">
        <f t="shared" si="13"/>
        <v>0</v>
      </c>
    </row>
    <row r="57" spans="1:10" ht="15.95" customHeight="1" x14ac:dyDescent="0.2">
      <c r="A57" s="52" t="s">
        <v>49</v>
      </c>
      <c r="B57" s="45"/>
      <c r="C57" s="2" t="s">
        <v>182</v>
      </c>
      <c r="D57" s="279"/>
      <c r="E57" s="279"/>
      <c r="F57" s="40"/>
      <c r="G57" s="40"/>
      <c r="H57" s="40"/>
      <c r="I57" s="143">
        <f t="shared" si="12"/>
        <v>0</v>
      </c>
      <c r="J57" s="41">
        <f t="shared" si="13"/>
        <v>0</v>
      </c>
    </row>
    <row r="58" spans="1:10" ht="15.95" customHeight="1" x14ac:dyDescent="0.2">
      <c r="A58" s="52" t="s">
        <v>49</v>
      </c>
      <c r="B58" s="45"/>
      <c r="C58" s="2" t="s">
        <v>534</v>
      </c>
      <c r="D58" s="279">
        <v>17000</v>
      </c>
      <c r="E58" s="279">
        <v>27453</v>
      </c>
      <c r="F58" s="40"/>
      <c r="G58" s="40"/>
      <c r="H58" s="40"/>
      <c r="I58" s="143">
        <f t="shared" si="12"/>
        <v>27453</v>
      </c>
      <c r="J58" s="41">
        <f t="shared" si="13"/>
        <v>-10453</v>
      </c>
    </row>
    <row r="59" spans="1:10" ht="18" customHeight="1" x14ac:dyDescent="0.2">
      <c r="A59" s="52" t="s">
        <v>49</v>
      </c>
      <c r="B59" s="45"/>
      <c r="C59" s="2" t="s">
        <v>535</v>
      </c>
      <c r="D59" s="279"/>
      <c r="E59" s="279">
        <v>2301.73</v>
      </c>
      <c r="F59" s="40"/>
      <c r="G59" s="40"/>
      <c r="H59" s="40"/>
      <c r="I59" s="143">
        <f t="shared" si="12"/>
        <v>2301.73</v>
      </c>
      <c r="J59" s="41">
        <f t="shared" si="13"/>
        <v>-2301.73</v>
      </c>
    </row>
    <row r="60" spans="1:10" ht="18" customHeight="1" x14ac:dyDescent="0.2">
      <c r="A60" s="52" t="s">
        <v>49</v>
      </c>
      <c r="B60" s="45"/>
      <c r="C60" s="2" t="s">
        <v>605</v>
      </c>
      <c r="D60" s="279"/>
      <c r="E60" s="279"/>
      <c r="F60" s="40"/>
      <c r="G60" s="40"/>
      <c r="H60" s="40"/>
      <c r="I60" s="143">
        <f t="shared" ref="I60" si="14">E60</f>
        <v>0</v>
      </c>
      <c r="J60" s="41">
        <f t="shared" ref="J60" si="15">D60-E60</f>
        <v>0</v>
      </c>
    </row>
    <row r="61" spans="1:10" s="292" customFormat="1" ht="21" customHeight="1" x14ac:dyDescent="0.2">
      <c r="A61" s="52" t="s">
        <v>49</v>
      </c>
      <c r="B61" s="45"/>
      <c r="C61" s="2" t="s">
        <v>536</v>
      </c>
      <c r="D61" s="279">
        <v>151100</v>
      </c>
      <c r="E61" s="279">
        <v>12558.11</v>
      </c>
      <c r="F61" s="40"/>
      <c r="G61" s="40"/>
      <c r="H61" s="40"/>
      <c r="I61" s="143">
        <f t="shared" si="12"/>
        <v>12558.11</v>
      </c>
      <c r="J61" s="41">
        <f t="shared" si="13"/>
        <v>138541.89000000001</v>
      </c>
    </row>
    <row r="62" spans="1:10" s="292" customFormat="1" ht="24" customHeight="1" x14ac:dyDescent="0.2">
      <c r="A62" s="52" t="s">
        <v>49</v>
      </c>
      <c r="B62" s="45"/>
      <c r="C62" s="2" t="s">
        <v>537</v>
      </c>
      <c r="D62" s="279"/>
      <c r="E62" s="279">
        <v>437.29</v>
      </c>
      <c r="F62" s="40"/>
      <c r="G62" s="40"/>
      <c r="H62" s="40"/>
      <c r="I62" s="143">
        <f t="shared" si="12"/>
        <v>437.29</v>
      </c>
      <c r="J62" s="41">
        <f t="shared" si="13"/>
        <v>-437.29</v>
      </c>
    </row>
    <row r="63" spans="1:10" s="292" customFormat="1" ht="21" customHeight="1" x14ac:dyDescent="0.2">
      <c r="A63" s="52" t="s">
        <v>49</v>
      </c>
      <c r="B63" s="45"/>
      <c r="C63" s="2" t="s">
        <v>538</v>
      </c>
      <c r="D63" s="279"/>
      <c r="E63" s="279"/>
      <c r="F63" s="40"/>
      <c r="G63" s="40"/>
      <c r="H63" s="40"/>
      <c r="I63" s="143">
        <f t="shared" si="12"/>
        <v>0</v>
      </c>
      <c r="J63" s="41">
        <f t="shared" si="13"/>
        <v>0</v>
      </c>
    </row>
    <row r="64" spans="1:10" s="198" customFormat="1" ht="21" customHeight="1" x14ac:dyDescent="0.2">
      <c r="A64" s="210" t="s">
        <v>264</v>
      </c>
      <c r="B64" s="200"/>
      <c r="C64" s="213" t="s">
        <v>300</v>
      </c>
      <c r="D64" s="205">
        <v>7900</v>
      </c>
      <c r="E64" s="212">
        <v>1700</v>
      </c>
      <c r="F64" s="211"/>
      <c r="G64" s="211"/>
      <c r="H64" s="211"/>
      <c r="I64" s="298">
        <f>E64</f>
        <v>1700</v>
      </c>
      <c r="J64" s="41">
        <f t="shared" si="13"/>
        <v>6200</v>
      </c>
    </row>
    <row r="65" spans="1:10" s="198" customFormat="1" ht="22.5" customHeight="1" x14ac:dyDescent="0.2">
      <c r="A65" s="210" t="s">
        <v>50</v>
      </c>
      <c r="B65" s="200"/>
      <c r="C65" s="213" t="s">
        <v>313</v>
      </c>
      <c r="D65" s="212">
        <f>D66</f>
        <v>0</v>
      </c>
      <c r="E65" s="212">
        <f t="shared" ref="E65:J65" si="16">E66</f>
        <v>0</v>
      </c>
      <c r="F65" s="212">
        <f t="shared" si="16"/>
        <v>0</v>
      </c>
      <c r="G65" s="212"/>
      <c r="H65" s="212">
        <f t="shared" si="16"/>
        <v>0</v>
      </c>
      <c r="I65" s="299">
        <f t="shared" si="16"/>
        <v>0</v>
      </c>
      <c r="J65" s="212">
        <f t="shared" si="16"/>
        <v>0</v>
      </c>
    </row>
    <row r="66" spans="1:10" s="198" customFormat="1" ht="20.25" customHeight="1" x14ac:dyDescent="0.2">
      <c r="A66" s="210" t="s">
        <v>51</v>
      </c>
      <c r="B66" s="200"/>
      <c r="C66" s="213" t="s">
        <v>312</v>
      </c>
      <c r="D66" s="209">
        <f t="shared" ref="D66:J66" si="17">D68+D67</f>
        <v>0</v>
      </c>
      <c r="E66" s="209">
        <f t="shared" si="17"/>
        <v>0</v>
      </c>
      <c r="F66" s="209">
        <f t="shared" si="17"/>
        <v>0</v>
      </c>
      <c r="G66" s="209">
        <f t="shared" si="17"/>
        <v>0</v>
      </c>
      <c r="H66" s="209">
        <f t="shared" si="17"/>
        <v>0</v>
      </c>
      <c r="I66" s="209">
        <f t="shared" si="17"/>
        <v>0</v>
      </c>
      <c r="J66" s="209">
        <f t="shared" si="17"/>
        <v>0</v>
      </c>
    </row>
    <row r="67" spans="1:10" ht="27" customHeight="1" x14ac:dyDescent="0.2">
      <c r="A67" s="1" t="s">
        <v>52</v>
      </c>
      <c r="B67" s="45"/>
      <c r="C67" s="2" t="s">
        <v>388</v>
      </c>
      <c r="D67" s="279"/>
      <c r="E67" s="279"/>
      <c r="F67" s="282"/>
      <c r="G67" s="282"/>
      <c r="H67" s="40"/>
      <c r="I67" s="143">
        <f>E67</f>
        <v>0</v>
      </c>
      <c r="J67" s="41">
        <f>D67-E67</f>
        <v>0</v>
      </c>
    </row>
    <row r="68" spans="1:10" ht="27" customHeight="1" x14ac:dyDescent="0.2">
      <c r="A68" s="1" t="s">
        <v>52</v>
      </c>
      <c r="B68" s="45"/>
      <c r="C68" s="2" t="s">
        <v>380</v>
      </c>
      <c r="D68" s="279">
        <f>43690-43690</f>
        <v>0</v>
      </c>
      <c r="E68" s="279"/>
      <c r="F68" s="282"/>
      <c r="G68" s="282"/>
      <c r="H68" s="40"/>
      <c r="I68" s="143">
        <f t="shared" ref="I68:I76" si="18">E68</f>
        <v>0</v>
      </c>
      <c r="J68" s="41">
        <f t="shared" ref="J68:J76" si="19">D68-E68</f>
        <v>0</v>
      </c>
    </row>
    <row r="69" spans="1:10" ht="45" hidden="1" customHeight="1" x14ac:dyDescent="0.2">
      <c r="A69" s="142" t="s">
        <v>245</v>
      </c>
      <c r="B69" s="43"/>
      <c r="C69" s="108" t="s">
        <v>246</v>
      </c>
      <c r="D69" s="281"/>
      <c r="E69" s="280"/>
      <c r="F69" s="281"/>
      <c r="G69" s="281"/>
      <c r="H69" s="109"/>
      <c r="I69" s="4">
        <f t="shared" si="18"/>
        <v>0</v>
      </c>
      <c r="J69" s="144">
        <f t="shared" si="19"/>
        <v>0</v>
      </c>
    </row>
    <row r="70" spans="1:10" ht="28.5" customHeight="1" x14ac:dyDescent="0.2">
      <c r="A70" s="142" t="s">
        <v>245</v>
      </c>
      <c r="B70" s="43"/>
      <c r="C70" s="108" t="s">
        <v>375</v>
      </c>
      <c r="D70" s="281">
        <f>36090-36090</f>
        <v>0</v>
      </c>
      <c r="E70" s="280"/>
      <c r="F70" s="281"/>
      <c r="G70" s="281"/>
      <c r="H70" s="109"/>
      <c r="I70" s="4">
        <f t="shared" si="18"/>
        <v>0</v>
      </c>
      <c r="J70" s="144">
        <f t="shared" si="19"/>
        <v>0</v>
      </c>
    </row>
    <row r="71" spans="1:10" ht="36.75" customHeight="1" x14ac:dyDescent="0.2">
      <c r="A71" s="142" t="s">
        <v>594</v>
      </c>
      <c r="B71" s="43"/>
      <c r="C71" s="108" t="s">
        <v>595</v>
      </c>
      <c r="D71" s="281">
        <f>36090-36090</f>
        <v>0</v>
      </c>
      <c r="E71" s="280">
        <v>0</v>
      </c>
      <c r="F71" s="281"/>
      <c r="G71" s="281"/>
      <c r="H71" s="109"/>
      <c r="I71" s="4">
        <f t="shared" ref="I71" si="20">E71</f>
        <v>0</v>
      </c>
      <c r="J71" s="144">
        <f t="shared" ref="J71" si="21">D71-E71</f>
        <v>0</v>
      </c>
    </row>
    <row r="72" spans="1:10" ht="22.9" customHeight="1" x14ac:dyDescent="0.2">
      <c r="A72" s="142" t="s">
        <v>263</v>
      </c>
      <c r="B72" s="43"/>
      <c r="C72" s="108" t="s">
        <v>589</v>
      </c>
      <c r="D72" s="281">
        <f>36090-36090</f>
        <v>0</v>
      </c>
      <c r="E72" s="280">
        <v>0</v>
      </c>
      <c r="F72" s="281"/>
      <c r="G72" s="281"/>
      <c r="H72" s="109"/>
      <c r="I72" s="4">
        <f t="shared" si="18"/>
        <v>0</v>
      </c>
      <c r="J72" s="144">
        <f t="shared" si="19"/>
        <v>0</v>
      </c>
    </row>
    <row r="73" spans="1:10" ht="28.5" customHeight="1" x14ac:dyDescent="0.2">
      <c r="A73" s="142" t="s">
        <v>554</v>
      </c>
      <c r="B73" s="43"/>
      <c r="C73" s="108" t="s">
        <v>311</v>
      </c>
      <c r="D73" s="281">
        <v>0</v>
      </c>
      <c r="E73" s="280">
        <v>0</v>
      </c>
      <c r="F73" s="281"/>
      <c r="G73" s="281"/>
      <c r="H73" s="109"/>
      <c r="I73" s="634">
        <f t="shared" si="18"/>
        <v>0</v>
      </c>
      <c r="J73" s="144">
        <f t="shared" si="19"/>
        <v>0</v>
      </c>
    </row>
    <row r="74" spans="1:10" ht="24.75" hidden="1" customHeight="1" x14ac:dyDescent="0.2">
      <c r="A74" s="142" t="s">
        <v>287</v>
      </c>
      <c r="B74" s="43"/>
      <c r="C74" s="108" t="s">
        <v>311</v>
      </c>
      <c r="D74" s="281"/>
      <c r="E74" s="280"/>
      <c r="F74" s="281"/>
      <c r="G74" s="281"/>
      <c r="H74" s="109"/>
      <c r="I74" s="4">
        <f t="shared" si="18"/>
        <v>0</v>
      </c>
      <c r="J74" s="144">
        <f t="shared" si="19"/>
        <v>0</v>
      </c>
    </row>
    <row r="75" spans="1:10" ht="24" hidden="1" customHeight="1" x14ac:dyDescent="0.2">
      <c r="A75" s="142" t="s">
        <v>308</v>
      </c>
      <c r="B75" s="43"/>
      <c r="C75" s="108" t="s">
        <v>309</v>
      </c>
      <c r="D75" s="281"/>
      <c r="E75" s="280"/>
      <c r="F75" s="281"/>
      <c r="G75" s="281"/>
      <c r="H75" s="109"/>
      <c r="I75" s="4">
        <f t="shared" si="18"/>
        <v>0</v>
      </c>
      <c r="J75" s="144">
        <f t="shared" si="19"/>
        <v>0</v>
      </c>
    </row>
    <row r="76" spans="1:10" s="42" customFormat="1" ht="36.75" hidden="1" customHeight="1" x14ac:dyDescent="0.2">
      <c r="A76" s="303" t="s">
        <v>183</v>
      </c>
      <c r="B76" s="43"/>
      <c r="C76" s="108" t="s">
        <v>310</v>
      </c>
      <c r="D76" s="281"/>
      <c r="E76" s="281"/>
      <c r="F76" s="281"/>
      <c r="G76" s="281"/>
      <c r="H76" s="109"/>
      <c r="I76" s="143">
        <f t="shared" si="18"/>
        <v>0</v>
      </c>
      <c r="J76" s="41">
        <f t="shared" si="19"/>
        <v>0</v>
      </c>
    </row>
    <row r="77" spans="1:10" s="217" customFormat="1" ht="30.75" customHeight="1" x14ac:dyDescent="0.25">
      <c r="A77" s="214" t="s">
        <v>0</v>
      </c>
      <c r="B77" s="215"/>
      <c r="C77" s="204" t="s">
        <v>166</v>
      </c>
      <c r="D77" s="216">
        <f t="shared" ref="D77:J77" si="22">D78</f>
        <v>7970483.0999999996</v>
      </c>
      <c r="E77" s="216">
        <f t="shared" si="22"/>
        <v>3063008.22</v>
      </c>
      <c r="F77" s="216">
        <f t="shared" si="22"/>
        <v>0</v>
      </c>
      <c r="G77" s="216"/>
      <c r="H77" s="216">
        <f t="shared" si="22"/>
        <v>0</v>
      </c>
      <c r="I77" s="216">
        <f t="shared" si="22"/>
        <v>3063008.22</v>
      </c>
      <c r="J77" s="216">
        <f t="shared" si="22"/>
        <v>4907474.88</v>
      </c>
    </row>
    <row r="78" spans="1:10" s="198" customFormat="1" ht="21.75" customHeight="1" x14ac:dyDescent="0.2">
      <c r="A78" s="210" t="s">
        <v>1</v>
      </c>
      <c r="B78" s="200"/>
      <c r="C78" s="213" t="s">
        <v>167</v>
      </c>
      <c r="D78" s="218">
        <f>D79+D84+D91</f>
        <v>7970483.0999999996</v>
      </c>
      <c r="E78" s="218">
        <f>E79+E84+E91</f>
        <v>3063008.22</v>
      </c>
      <c r="F78" s="218">
        <f>F79+F84+F91</f>
        <v>0</v>
      </c>
      <c r="G78" s="218"/>
      <c r="H78" s="218">
        <f>H79+H84+H91</f>
        <v>0</v>
      </c>
      <c r="I78" s="218">
        <f>I79+I84+I91</f>
        <v>3063008.22</v>
      </c>
      <c r="J78" s="218">
        <f>J79+J84</f>
        <v>4907474.88</v>
      </c>
    </row>
    <row r="79" spans="1:10" s="198" customFormat="1" ht="19.5" customHeight="1" x14ac:dyDescent="0.2">
      <c r="A79" s="210" t="s">
        <v>2</v>
      </c>
      <c r="B79" s="219"/>
      <c r="C79" s="220" t="s">
        <v>168</v>
      </c>
      <c r="D79" s="221">
        <f t="shared" ref="D79:J79" si="23">D80</f>
        <v>1376449</v>
      </c>
      <c r="E79" s="221">
        <f t="shared" si="23"/>
        <v>688200</v>
      </c>
      <c r="F79" s="221">
        <f t="shared" si="23"/>
        <v>0</v>
      </c>
      <c r="G79" s="221"/>
      <c r="H79" s="221">
        <f t="shared" si="23"/>
        <v>0</v>
      </c>
      <c r="I79" s="221">
        <f t="shared" si="23"/>
        <v>688200</v>
      </c>
      <c r="J79" s="221">
        <f t="shared" si="23"/>
        <v>688249</v>
      </c>
    </row>
    <row r="80" spans="1:10" s="194" customFormat="1" ht="26.25" customHeight="1" x14ac:dyDescent="0.2">
      <c r="A80" s="222" t="s">
        <v>3</v>
      </c>
      <c r="B80" s="219"/>
      <c r="C80" s="220" t="s">
        <v>169</v>
      </c>
      <c r="D80" s="283">
        <f t="shared" ref="D80:J80" si="24">D81+D82+D83</f>
        <v>1376449</v>
      </c>
      <c r="E80" s="283">
        <f t="shared" si="24"/>
        <v>688200</v>
      </c>
      <c r="F80" s="223">
        <f t="shared" si="24"/>
        <v>0</v>
      </c>
      <c r="G80" s="223"/>
      <c r="H80" s="223">
        <f t="shared" si="24"/>
        <v>0</v>
      </c>
      <c r="I80" s="223">
        <f t="shared" si="24"/>
        <v>688200</v>
      </c>
      <c r="J80" s="223">
        <f t="shared" si="24"/>
        <v>688249</v>
      </c>
    </row>
    <row r="81" spans="1:10" ht="24.75" customHeight="1" x14ac:dyDescent="0.2">
      <c r="A81" s="56" t="s">
        <v>4</v>
      </c>
      <c r="B81" s="53"/>
      <c r="C81" s="54" t="s">
        <v>600</v>
      </c>
      <c r="D81" s="284">
        <v>1376449</v>
      </c>
      <c r="E81" s="284">
        <v>688200</v>
      </c>
      <c r="F81" s="55"/>
      <c r="G81" s="55"/>
      <c r="H81" s="55"/>
      <c r="I81" s="3">
        <f>E81</f>
        <v>688200</v>
      </c>
      <c r="J81" s="41">
        <f>D81-E81</f>
        <v>688249</v>
      </c>
    </row>
    <row r="82" spans="1:10" ht="25.5" hidden="1" customHeight="1" x14ac:dyDescent="0.2">
      <c r="A82" s="56" t="s">
        <v>4</v>
      </c>
      <c r="B82" s="53"/>
      <c r="C82" s="54" t="s">
        <v>301</v>
      </c>
      <c r="D82" s="284"/>
      <c r="E82" s="284"/>
      <c r="F82" s="55"/>
      <c r="G82" s="55"/>
      <c r="H82" s="55"/>
      <c r="I82" s="3">
        <f>E82</f>
        <v>0</v>
      </c>
      <c r="J82" s="41">
        <f>D82-E82</f>
        <v>0</v>
      </c>
    </row>
    <row r="83" spans="1:10" ht="24" hidden="1" customHeight="1" x14ac:dyDescent="0.2">
      <c r="A83" s="56" t="s">
        <v>5</v>
      </c>
      <c r="B83" s="53"/>
      <c r="C83" s="54" t="s">
        <v>302</v>
      </c>
      <c r="D83" s="284"/>
      <c r="E83" s="284"/>
      <c r="F83" s="55"/>
      <c r="G83" s="55"/>
      <c r="H83" s="55"/>
      <c r="I83" s="3">
        <f>E83</f>
        <v>0</v>
      </c>
      <c r="J83" s="41">
        <f>D83-E83</f>
        <v>0</v>
      </c>
    </row>
    <row r="84" spans="1:10" s="198" customFormat="1" ht="25.5" customHeight="1" x14ac:dyDescent="0.2">
      <c r="A84" s="210" t="s">
        <v>6</v>
      </c>
      <c r="B84" s="219"/>
      <c r="C84" s="220" t="s">
        <v>179</v>
      </c>
      <c r="D84" s="221">
        <f t="shared" ref="D84:J84" si="25">D85+D86+D90</f>
        <v>6594034.0999999996</v>
      </c>
      <c r="E84" s="221">
        <f t="shared" si="25"/>
        <v>2374808.2200000002</v>
      </c>
      <c r="F84" s="221">
        <f t="shared" si="25"/>
        <v>0</v>
      </c>
      <c r="G84" s="221"/>
      <c r="H84" s="221">
        <f t="shared" si="25"/>
        <v>0</v>
      </c>
      <c r="I84" s="221">
        <f t="shared" si="25"/>
        <v>2374808.2200000002</v>
      </c>
      <c r="J84" s="221">
        <f t="shared" si="25"/>
        <v>4219225.88</v>
      </c>
    </row>
    <row r="85" spans="1:10" ht="24" customHeight="1" x14ac:dyDescent="0.2">
      <c r="A85" s="52" t="s">
        <v>7</v>
      </c>
      <c r="B85" s="53"/>
      <c r="C85" s="54" t="s">
        <v>601</v>
      </c>
      <c r="D85" s="145">
        <v>63500</v>
      </c>
      <c r="E85" s="145">
        <v>24332.22</v>
      </c>
      <c r="F85" s="55"/>
      <c r="G85" s="55"/>
      <c r="H85" s="55"/>
      <c r="I85" s="3">
        <f t="shared" ref="I85:I90" si="26">E85</f>
        <v>24332.22</v>
      </c>
      <c r="J85" s="41">
        <f t="shared" ref="J85:J90" si="27">D85-E85</f>
        <v>39167.78</v>
      </c>
    </row>
    <row r="86" spans="1:10" ht="44.25" customHeight="1" x14ac:dyDescent="0.2">
      <c r="A86" s="291" t="s">
        <v>303</v>
      </c>
      <c r="B86" s="53"/>
      <c r="C86" s="54" t="s">
        <v>603</v>
      </c>
      <c r="D86" s="145">
        <v>68540</v>
      </c>
      <c r="E86" s="145">
        <v>67100</v>
      </c>
      <c r="F86" s="55"/>
      <c r="G86" s="55"/>
      <c r="H86" s="55"/>
      <c r="I86" s="3">
        <f t="shared" si="26"/>
        <v>67100</v>
      </c>
      <c r="J86" s="41">
        <f t="shared" si="27"/>
        <v>1440</v>
      </c>
    </row>
    <row r="87" spans="1:10" ht="18.75" hidden="1" customHeight="1" x14ac:dyDescent="0.2">
      <c r="A87" s="52" t="s">
        <v>8</v>
      </c>
      <c r="B87" s="53"/>
      <c r="C87" s="54" t="s">
        <v>170</v>
      </c>
      <c r="D87" s="55"/>
      <c r="E87" s="55"/>
      <c r="F87" s="55"/>
      <c r="G87" s="55"/>
      <c r="H87" s="55"/>
      <c r="I87" s="3">
        <f t="shared" si="26"/>
        <v>0</v>
      </c>
      <c r="J87" s="41">
        <f t="shared" si="27"/>
        <v>0</v>
      </c>
    </row>
    <row r="88" spans="1:10" ht="15.75" hidden="1" customHeight="1" x14ac:dyDescent="0.2">
      <c r="A88" s="52" t="s">
        <v>9</v>
      </c>
      <c r="B88" s="53"/>
      <c r="C88" s="54" t="s">
        <v>171</v>
      </c>
      <c r="D88" s="55"/>
      <c r="E88" s="55"/>
      <c r="F88" s="55"/>
      <c r="G88" s="55"/>
      <c r="H88" s="55"/>
      <c r="I88" s="3">
        <f t="shared" si="26"/>
        <v>0</v>
      </c>
      <c r="J88" s="41">
        <f t="shared" si="27"/>
        <v>0</v>
      </c>
    </row>
    <row r="89" spans="1:10" ht="18" hidden="1" customHeight="1" x14ac:dyDescent="0.2">
      <c r="A89" s="52" t="s">
        <v>10</v>
      </c>
      <c r="B89" s="53"/>
      <c r="C89" s="54" t="s">
        <v>171</v>
      </c>
      <c r="D89" s="55"/>
      <c r="E89" s="55"/>
      <c r="F89" s="55"/>
      <c r="G89" s="55"/>
      <c r="H89" s="55"/>
      <c r="I89" s="3">
        <f t="shared" si="26"/>
        <v>0</v>
      </c>
      <c r="J89" s="41">
        <f t="shared" si="27"/>
        <v>0</v>
      </c>
    </row>
    <row r="90" spans="1:10" ht="23.25" customHeight="1" x14ac:dyDescent="0.2">
      <c r="A90" s="52" t="s">
        <v>247</v>
      </c>
      <c r="B90" s="53"/>
      <c r="C90" s="54" t="s">
        <v>602</v>
      </c>
      <c r="D90" s="145">
        <v>6461994.0999999996</v>
      </c>
      <c r="E90" s="145">
        <v>2283376</v>
      </c>
      <c r="F90" s="55"/>
      <c r="G90" s="55"/>
      <c r="H90" s="55"/>
      <c r="I90" s="3">
        <f t="shared" si="26"/>
        <v>2283376</v>
      </c>
      <c r="J90" s="41">
        <f t="shared" si="27"/>
        <v>4178618.0999999996</v>
      </c>
    </row>
    <row r="91" spans="1:10" s="194" customFormat="1" ht="26.25" hidden="1" customHeight="1" x14ac:dyDescent="0.2">
      <c r="A91" s="277" t="s">
        <v>286</v>
      </c>
      <c r="B91" s="219"/>
      <c r="C91" s="220" t="s">
        <v>288</v>
      </c>
      <c r="D91" s="223">
        <f>D92+D93+D94</f>
        <v>0</v>
      </c>
      <c r="E91" s="223">
        <f>E92+E93+E94</f>
        <v>0</v>
      </c>
      <c r="F91" s="223">
        <f>F92+F93+F94</f>
        <v>0</v>
      </c>
      <c r="G91" s="223">
        <f>G92+G93+G94</f>
        <v>0</v>
      </c>
      <c r="H91" s="223">
        <f>H92+H93+H94</f>
        <v>0</v>
      </c>
      <c r="I91" s="223">
        <f>I93+I94</f>
        <v>0</v>
      </c>
      <c r="J91" s="223">
        <f>J93+J94</f>
        <v>0</v>
      </c>
    </row>
    <row r="92" spans="1:10" ht="24.75" hidden="1" customHeight="1" x14ac:dyDescent="0.2">
      <c r="A92" s="278" t="s">
        <v>320</v>
      </c>
      <c r="B92" s="53"/>
      <c r="C92" s="54" t="s">
        <v>321</v>
      </c>
      <c r="D92" s="55"/>
      <c r="E92" s="55"/>
      <c r="F92" s="55"/>
      <c r="G92" s="55"/>
      <c r="H92" s="55"/>
      <c r="I92" s="3">
        <f>E92</f>
        <v>0</v>
      </c>
      <c r="J92" s="41">
        <f>D92-E92</f>
        <v>0</v>
      </c>
    </row>
    <row r="93" spans="1:10" ht="24.75" hidden="1" customHeight="1" x14ac:dyDescent="0.2">
      <c r="A93" s="278" t="s">
        <v>287</v>
      </c>
      <c r="B93" s="53"/>
      <c r="C93" s="54" t="s">
        <v>289</v>
      </c>
      <c r="D93" s="55"/>
      <c r="E93" s="55"/>
      <c r="F93" s="55"/>
      <c r="G93" s="55"/>
      <c r="H93" s="55"/>
      <c r="I93" s="3">
        <f>E93</f>
        <v>0</v>
      </c>
      <c r="J93" s="41">
        <f>D93-E93</f>
        <v>0</v>
      </c>
    </row>
    <row r="94" spans="1:10" ht="70.150000000000006" hidden="1" customHeight="1" x14ac:dyDescent="0.2">
      <c r="A94" s="52" t="s">
        <v>556</v>
      </c>
      <c r="B94" s="53"/>
      <c r="C94" s="54" t="s">
        <v>555</v>
      </c>
      <c r="D94" s="55"/>
      <c r="E94" s="55"/>
      <c r="F94" s="55"/>
      <c r="G94" s="55"/>
      <c r="H94" s="55"/>
      <c r="I94" s="3"/>
      <c r="J94" s="276"/>
    </row>
    <row r="95" spans="1:10" s="228" customFormat="1" ht="15.95" customHeight="1" x14ac:dyDescent="0.2">
      <c r="A95" s="224" t="s">
        <v>11</v>
      </c>
      <c r="B95" s="225"/>
      <c r="C95" s="226" t="s">
        <v>14</v>
      </c>
      <c r="D95" s="227">
        <f t="shared" ref="D95:J95" si="28">D19+D77+D76+D75</f>
        <v>8461983.0999999996</v>
      </c>
      <c r="E95" s="227">
        <f t="shared" si="28"/>
        <v>3191479.54</v>
      </c>
      <c r="F95" s="227">
        <f t="shared" si="28"/>
        <v>0</v>
      </c>
      <c r="G95" s="227">
        <f t="shared" si="28"/>
        <v>0</v>
      </c>
      <c r="H95" s="227">
        <f t="shared" si="28"/>
        <v>0</v>
      </c>
      <c r="I95" s="227">
        <f t="shared" si="28"/>
        <v>3191479.54</v>
      </c>
      <c r="J95" s="227">
        <f t="shared" si="28"/>
        <v>5270503.5599999996</v>
      </c>
    </row>
    <row r="96" spans="1:10" s="251" customFormat="1" ht="24" hidden="1" customHeight="1" x14ac:dyDescent="0.2">
      <c r="A96" s="248" t="s">
        <v>274</v>
      </c>
      <c r="B96" s="249"/>
      <c r="C96" s="252" t="s">
        <v>275</v>
      </c>
      <c r="D96" s="250"/>
      <c r="E96" s="250"/>
      <c r="F96" s="250"/>
      <c r="G96" s="250"/>
      <c r="H96" s="250"/>
      <c r="I96" s="4">
        <f>E96</f>
        <v>0</v>
      </c>
      <c r="J96" s="144">
        <f>D96-E96</f>
        <v>0</v>
      </c>
    </row>
    <row r="97" spans="1:10" s="228" customFormat="1" ht="15.95" hidden="1" customHeight="1" x14ac:dyDescent="0.2">
      <c r="A97" s="224" t="s">
        <v>12</v>
      </c>
      <c r="B97" s="225"/>
      <c r="C97" s="226" t="s">
        <v>15</v>
      </c>
      <c r="D97" s="227">
        <f>D96</f>
        <v>0</v>
      </c>
      <c r="E97" s="227">
        <f>E96</f>
        <v>0</v>
      </c>
      <c r="F97" s="227"/>
      <c r="G97" s="227"/>
      <c r="H97" s="227"/>
      <c r="I97" s="253">
        <f>E97</f>
        <v>0</v>
      </c>
      <c r="J97" s="254">
        <f>D97-E97</f>
        <v>0</v>
      </c>
    </row>
    <row r="98" spans="1:10" s="228" customFormat="1" ht="15.95" customHeight="1" x14ac:dyDescent="0.2">
      <c r="A98" s="224" t="s">
        <v>13</v>
      </c>
      <c r="B98" s="225"/>
      <c r="C98" s="226" t="s">
        <v>16</v>
      </c>
      <c r="D98" s="227">
        <f t="shared" ref="D98:J98" si="29">D95+D97</f>
        <v>8461983.0999999996</v>
      </c>
      <c r="E98" s="227">
        <f t="shared" si="29"/>
        <v>3191479.54</v>
      </c>
      <c r="F98" s="227">
        <f t="shared" si="29"/>
        <v>0</v>
      </c>
      <c r="G98" s="227"/>
      <c r="H98" s="227">
        <f t="shared" si="29"/>
        <v>0</v>
      </c>
      <c r="I98" s="227">
        <f t="shared" si="29"/>
        <v>3191479.54</v>
      </c>
      <c r="J98" s="227">
        <f t="shared" si="29"/>
        <v>5270503.5599999996</v>
      </c>
    </row>
    <row r="99" spans="1:10" ht="15.95" hidden="1" customHeight="1" x14ac:dyDescent="0.2">
      <c r="A99" s="52"/>
      <c r="B99" s="53"/>
      <c r="C99" s="54"/>
      <c r="D99" s="55"/>
      <c r="E99" s="275"/>
      <c r="F99" s="55"/>
      <c r="G99" s="55"/>
      <c r="H99" s="55"/>
      <c r="I99" s="55"/>
      <c r="J99" s="41"/>
    </row>
    <row r="100" spans="1:10" ht="15.95" hidden="1" customHeight="1" thickBot="1" x14ac:dyDescent="0.25">
      <c r="A100" s="52"/>
      <c r="B100" s="57"/>
      <c r="C100" s="58"/>
      <c r="D100" s="9"/>
      <c r="E100" s="9"/>
      <c r="F100" s="9"/>
      <c r="G100" s="9"/>
      <c r="H100" s="9"/>
      <c r="I100" s="9"/>
      <c r="J100" s="41"/>
    </row>
    <row r="101" spans="1:10" ht="15.95" customHeight="1" x14ac:dyDescent="0.2">
      <c r="A101" s="59"/>
      <c r="B101" s="59"/>
      <c r="C101" s="60"/>
      <c r="D101" s="16"/>
      <c r="E101" s="566">
        <v>3191479.54</v>
      </c>
      <c r="F101" s="566">
        <f>E98-E101</f>
        <v>0</v>
      </c>
      <c r="G101" s="16"/>
      <c r="H101" s="16"/>
      <c r="I101" s="16"/>
      <c r="J101" s="16"/>
    </row>
    <row r="102" spans="1:10" ht="11.1" customHeight="1" x14ac:dyDescent="0.2">
      <c r="A102" s="61"/>
      <c r="B102" s="61"/>
      <c r="C102" s="60"/>
      <c r="D102" s="62"/>
      <c r="E102" s="62"/>
      <c r="F102" s="62"/>
      <c r="G102" s="62"/>
      <c r="H102" s="62"/>
      <c r="I102" s="16"/>
      <c r="J102" s="62"/>
    </row>
    <row r="103" spans="1:10" ht="15" x14ac:dyDescent="0.25">
      <c r="B103" s="15" t="s">
        <v>99</v>
      </c>
      <c r="C103" s="13"/>
      <c r="D103" s="12"/>
      <c r="E103" s="12"/>
      <c r="F103" s="12"/>
      <c r="G103" s="12"/>
      <c r="H103" s="12"/>
      <c r="J103" s="16" t="s">
        <v>113</v>
      </c>
    </row>
    <row r="104" spans="1:10" ht="11.25" customHeight="1" x14ac:dyDescent="0.2">
      <c r="A104" s="17"/>
      <c r="B104" s="17"/>
      <c r="C104" s="18"/>
      <c r="D104" s="19"/>
      <c r="E104" s="19"/>
      <c r="F104" s="19"/>
      <c r="G104" s="19"/>
      <c r="H104" s="19"/>
      <c r="I104" s="19"/>
      <c r="J104" s="19"/>
    </row>
    <row r="105" spans="1:10" x14ac:dyDescent="0.2">
      <c r="A105" s="20"/>
      <c r="B105" s="21"/>
      <c r="C105" s="22"/>
      <c r="D105" s="23"/>
      <c r="E105" s="24"/>
      <c r="F105" s="25" t="s">
        <v>63</v>
      </c>
      <c r="G105" s="25"/>
      <c r="H105" s="26"/>
      <c r="I105" s="27"/>
      <c r="J105" s="28"/>
    </row>
    <row r="106" spans="1:10" ht="10.5" customHeight="1" x14ac:dyDescent="0.2">
      <c r="A106" s="64"/>
      <c r="B106" s="21" t="s">
        <v>78</v>
      </c>
      <c r="C106" s="21" t="s">
        <v>74</v>
      </c>
      <c r="D106" s="23" t="s">
        <v>150</v>
      </c>
      <c r="E106" s="29" t="s">
        <v>123</v>
      </c>
      <c r="F106" s="30" t="s">
        <v>64</v>
      </c>
      <c r="G106" s="30"/>
      <c r="H106" s="29" t="s">
        <v>67</v>
      </c>
      <c r="I106" s="31"/>
      <c r="J106" s="28" t="s">
        <v>57</v>
      </c>
    </row>
    <row r="107" spans="1:10" ht="10.5" customHeight="1" x14ac:dyDescent="0.2">
      <c r="A107" s="21" t="s">
        <v>60</v>
      </c>
      <c r="B107" s="21" t="s">
        <v>79</v>
      </c>
      <c r="C107" s="22" t="s">
        <v>75</v>
      </c>
      <c r="D107" s="23" t="s">
        <v>151</v>
      </c>
      <c r="E107" s="32" t="s">
        <v>124</v>
      </c>
      <c r="F107" s="23" t="s">
        <v>65</v>
      </c>
      <c r="G107" s="23"/>
      <c r="H107" s="23" t="s">
        <v>68</v>
      </c>
      <c r="I107" s="23" t="s">
        <v>69</v>
      </c>
      <c r="J107" s="28" t="s">
        <v>58</v>
      </c>
    </row>
    <row r="108" spans="1:10" ht="9.75" customHeight="1" x14ac:dyDescent="0.2">
      <c r="A108" s="20"/>
      <c r="B108" s="21" t="s">
        <v>80</v>
      </c>
      <c r="C108" s="21" t="s">
        <v>76</v>
      </c>
      <c r="D108" s="23" t="s">
        <v>58</v>
      </c>
      <c r="E108" s="32" t="s">
        <v>114</v>
      </c>
      <c r="F108" s="23" t="s">
        <v>66</v>
      </c>
      <c r="G108" s="23"/>
      <c r="H108" s="23"/>
      <c r="I108" s="23"/>
      <c r="J108" s="28"/>
    </row>
    <row r="109" spans="1:10" ht="10.5" customHeight="1" x14ac:dyDescent="0.2">
      <c r="A109" s="20"/>
      <c r="B109" s="21"/>
      <c r="C109" s="21"/>
      <c r="D109" s="23"/>
      <c r="E109" s="32" t="s">
        <v>115</v>
      </c>
      <c r="F109" s="23"/>
      <c r="G109" s="23"/>
      <c r="H109" s="23"/>
      <c r="I109" s="23"/>
      <c r="J109" s="28"/>
    </row>
    <row r="110" spans="1:10" s="564" customFormat="1" ht="9.75" customHeight="1" thickBot="1" x14ac:dyDescent="0.2">
      <c r="A110" s="559">
        <v>1</v>
      </c>
      <c r="B110" s="560">
        <v>2</v>
      </c>
      <c r="C110" s="560">
        <v>3</v>
      </c>
      <c r="D110" s="561" t="s">
        <v>55</v>
      </c>
      <c r="E110" s="562" t="s">
        <v>56</v>
      </c>
      <c r="F110" s="561" t="s">
        <v>70</v>
      </c>
      <c r="G110" s="561"/>
      <c r="H110" s="561" t="s">
        <v>71</v>
      </c>
      <c r="I110" s="561" t="s">
        <v>72</v>
      </c>
      <c r="J110" s="563" t="s">
        <v>73</v>
      </c>
    </row>
    <row r="111" spans="1:10" ht="34.5" customHeight="1" x14ac:dyDescent="0.2">
      <c r="A111" s="65" t="s">
        <v>81</v>
      </c>
      <c r="B111" s="33" t="s">
        <v>91</v>
      </c>
      <c r="C111" s="34" t="s">
        <v>108</v>
      </c>
      <c r="D111" s="39">
        <v>-85619.32</v>
      </c>
      <c r="E111" s="39">
        <f>E126</f>
        <v>-45932.430000000168</v>
      </c>
      <c r="F111" s="39">
        <f>F113</f>
        <v>0</v>
      </c>
      <c r="G111" s="39">
        <f>G113</f>
        <v>0</v>
      </c>
      <c r="H111" s="40"/>
      <c r="I111" s="40">
        <f>E111</f>
        <v>-45932.430000000168</v>
      </c>
      <c r="J111" s="66"/>
    </row>
    <row r="112" spans="1:10" ht="18.75" hidden="1" customHeight="1" x14ac:dyDescent="0.2">
      <c r="A112" s="67" t="s">
        <v>94</v>
      </c>
      <c r="B112" s="68"/>
      <c r="C112" s="69"/>
      <c r="D112" s="70"/>
      <c r="E112" s="70"/>
      <c r="F112" s="71"/>
      <c r="G112" s="71"/>
      <c r="H112" s="71"/>
      <c r="I112" s="71"/>
      <c r="J112" s="72"/>
    </row>
    <row r="113" spans="1:10" ht="30" hidden="1" customHeight="1" x14ac:dyDescent="0.2">
      <c r="A113" s="65" t="s">
        <v>116</v>
      </c>
      <c r="B113" s="73" t="s">
        <v>95</v>
      </c>
      <c r="C113" s="74" t="s">
        <v>108</v>
      </c>
      <c r="D113" s="39">
        <f>D123</f>
        <v>85619.320000000298</v>
      </c>
      <c r="E113" s="39">
        <f>-E123</f>
        <v>0</v>
      </c>
      <c r="F113" s="40"/>
      <c r="G113" s="40"/>
      <c r="H113" s="40"/>
      <c r="I113" s="40">
        <f>E113</f>
        <v>0</v>
      </c>
      <c r="J113" s="41">
        <f>D113-E113</f>
        <v>85619.320000000298</v>
      </c>
    </row>
    <row r="114" spans="1:10" ht="16.5" hidden="1" customHeight="1" x14ac:dyDescent="0.2">
      <c r="A114" s="67" t="s">
        <v>93</v>
      </c>
      <c r="B114" s="68"/>
      <c r="C114" s="21"/>
      <c r="D114" s="70"/>
      <c r="E114" s="70"/>
      <c r="F114" s="71"/>
      <c r="G114" s="71"/>
      <c r="H114" s="71"/>
      <c r="I114" s="71"/>
      <c r="J114" s="72"/>
    </row>
    <row r="115" spans="1:10" ht="10.5" hidden="1" customHeight="1" x14ac:dyDescent="0.2">
      <c r="A115" s="65"/>
      <c r="B115" s="75"/>
      <c r="C115" s="74"/>
      <c r="D115" s="39"/>
      <c r="E115" s="39"/>
      <c r="F115" s="40"/>
      <c r="G115" s="40"/>
      <c r="H115" s="40"/>
      <c r="I115" s="40"/>
      <c r="J115" s="41"/>
    </row>
    <row r="116" spans="1:10" ht="14.25" hidden="1" customHeight="1" x14ac:dyDescent="0.2">
      <c r="A116" s="65" t="s">
        <v>17</v>
      </c>
      <c r="B116" s="75"/>
      <c r="C116" s="74"/>
      <c r="D116" s="39">
        <v>-23126.48</v>
      </c>
      <c r="E116" s="39"/>
      <c r="F116" s="39">
        <f t="shared" ref="F116:J117" si="30">F113</f>
        <v>0</v>
      </c>
      <c r="G116" s="39"/>
      <c r="H116" s="39">
        <f t="shared" si="30"/>
        <v>0</v>
      </c>
      <c r="I116" s="39">
        <f t="shared" si="30"/>
        <v>0</v>
      </c>
      <c r="J116" s="39">
        <f t="shared" si="30"/>
        <v>85619.320000000298</v>
      </c>
    </row>
    <row r="117" spans="1:10" ht="18" hidden="1" customHeight="1" x14ac:dyDescent="0.2">
      <c r="A117" s="65" t="s">
        <v>243</v>
      </c>
      <c r="B117" s="75"/>
      <c r="C117" s="74"/>
      <c r="D117" s="39">
        <f>D116+D124-D125</f>
        <v>-17032712</v>
      </c>
      <c r="E117" s="39">
        <f>D116+E124-E125</f>
        <v>-23126.48</v>
      </c>
      <c r="F117" s="39">
        <f t="shared" si="30"/>
        <v>0</v>
      </c>
      <c r="G117" s="39"/>
      <c r="H117" s="39">
        <f t="shared" si="30"/>
        <v>0</v>
      </c>
      <c r="I117" s="39">
        <f>E117+F117+H117</f>
        <v>-23126.48</v>
      </c>
      <c r="J117" s="39">
        <f>J116+I124-I125</f>
        <v>85619.320000000298</v>
      </c>
    </row>
    <row r="118" spans="1:10" ht="15" hidden="1" customHeight="1" x14ac:dyDescent="0.2">
      <c r="A118" s="65"/>
      <c r="B118" s="45"/>
      <c r="C118" s="74"/>
      <c r="D118" s="39"/>
      <c r="E118" s="39"/>
      <c r="F118" s="40"/>
      <c r="G118" s="40"/>
      <c r="H118" s="40"/>
      <c r="I118" s="40"/>
      <c r="J118" s="41"/>
    </row>
    <row r="119" spans="1:10" ht="21" hidden="1" customHeight="1" x14ac:dyDescent="0.2">
      <c r="A119" s="65" t="s">
        <v>117</v>
      </c>
      <c r="B119" s="37" t="s">
        <v>96</v>
      </c>
      <c r="C119" s="74" t="s">
        <v>108</v>
      </c>
      <c r="D119" s="39"/>
      <c r="E119" s="39"/>
      <c r="F119" s="40"/>
      <c r="G119" s="40"/>
      <c r="H119" s="40"/>
      <c r="I119" s="40"/>
      <c r="J119" s="41"/>
    </row>
    <row r="120" spans="1:10" ht="18.75" hidden="1" customHeight="1" x14ac:dyDescent="0.2">
      <c r="A120" s="67" t="s">
        <v>93</v>
      </c>
      <c r="B120" s="68"/>
      <c r="C120" s="21"/>
      <c r="D120" s="70"/>
      <c r="E120" s="70"/>
      <c r="F120" s="71"/>
      <c r="G120" s="71"/>
      <c r="H120" s="71"/>
      <c r="I120" s="71"/>
      <c r="J120" s="72"/>
    </row>
    <row r="121" spans="1:10" ht="12.75" hidden="1" customHeight="1" x14ac:dyDescent="0.2">
      <c r="A121" s="65"/>
      <c r="B121" s="73"/>
      <c r="C121" s="74"/>
      <c r="D121" s="39"/>
      <c r="E121" s="39"/>
      <c r="F121" s="40"/>
      <c r="G121" s="40"/>
      <c r="H121" s="40"/>
      <c r="I121" s="40"/>
      <c r="J121" s="41"/>
    </row>
    <row r="122" spans="1:10" ht="18" hidden="1" customHeight="1" x14ac:dyDescent="0.2">
      <c r="A122" s="65"/>
      <c r="B122" s="73"/>
      <c r="C122" s="74"/>
      <c r="D122" s="39"/>
      <c r="E122" s="39"/>
      <c r="F122" s="40"/>
      <c r="G122" s="40"/>
      <c r="H122" s="40"/>
      <c r="I122" s="40"/>
      <c r="J122" s="41"/>
    </row>
    <row r="123" spans="1:10" ht="18.75" customHeight="1" x14ac:dyDescent="0.2">
      <c r="A123" s="65" t="s">
        <v>107</v>
      </c>
      <c r="B123" s="37" t="s">
        <v>92</v>
      </c>
      <c r="C123" s="74"/>
      <c r="D123" s="39">
        <f>D124+D125</f>
        <v>85619.320000000298</v>
      </c>
      <c r="E123" s="39"/>
      <c r="F123" s="40"/>
      <c r="G123" s="39"/>
      <c r="H123" s="39"/>
      <c r="I123" s="40"/>
      <c r="J123" s="41">
        <f>-(D111+E111)</f>
        <v>131551.75000000017</v>
      </c>
    </row>
    <row r="124" spans="1:10" ht="20.25" customHeight="1" x14ac:dyDescent="0.2">
      <c r="A124" s="65" t="s">
        <v>110</v>
      </c>
      <c r="B124" s="37" t="s">
        <v>97</v>
      </c>
      <c r="C124" s="74"/>
      <c r="D124" s="39">
        <f>-D98</f>
        <v>-8461983.0999999996</v>
      </c>
      <c r="E124" s="39"/>
      <c r="F124" s="40"/>
      <c r="G124" s="39"/>
      <c r="H124" s="39"/>
      <c r="I124" s="40"/>
      <c r="J124" s="41"/>
    </row>
    <row r="125" spans="1:10" ht="21.75" customHeight="1" x14ac:dyDescent="0.2">
      <c r="A125" s="65" t="s">
        <v>111</v>
      </c>
      <c r="B125" s="37" t="s">
        <v>98</v>
      </c>
      <c r="C125" s="74"/>
      <c r="D125" s="39">
        <f>'Расходы '!D325</f>
        <v>8547602.4199999999</v>
      </c>
      <c r="E125" s="39"/>
      <c r="F125" s="40"/>
      <c r="G125" s="39"/>
      <c r="H125" s="39"/>
      <c r="I125" s="40"/>
      <c r="J125" s="41"/>
    </row>
    <row r="126" spans="1:10" ht="28.5" customHeight="1" x14ac:dyDescent="0.2">
      <c r="A126" s="65" t="s">
        <v>126</v>
      </c>
      <c r="B126" s="68" t="s">
        <v>100</v>
      </c>
      <c r="C126" s="74" t="s">
        <v>108</v>
      </c>
      <c r="D126" s="70" t="s">
        <v>108</v>
      </c>
      <c r="E126" s="70">
        <f>E127</f>
        <v>-45932.430000000168</v>
      </c>
      <c r="F126" s="70"/>
      <c r="G126" s="70"/>
      <c r="H126" s="70"/>
      <c r="I126" s="70">
        <f>I127</f>
        <v>-45932.430000000168</v>
      </c>
      <c r="J126" s="72" t="s">
        <v>108</v>
      </c>
    </row>
    <row r="127" spans="1:10" ht="36" customHeight="1" x14ac:dyDescent="0.2">
      <c r="A127" s="65" t="s">
        <v>125</v>
      </c>
      <c r="B127" s="37" t="s">
        <v>101</v>
      </c>
      <c r="C127" s="54" t="s">
        <v>108</v>
      </c>
      <c r="D127" s="55" t="s">
        <v>108</v>
      </c>
      <c r="E127" s="77">
        <f>E129+E130</f>
        <v>-45932.430000000168</v>
      </c>
      <c r="F127" s="55"/>
      <c r="G127" s="55"/>
      <c r="H127" s="55" t="s">
        <v>108</v>
      </c>
      <c r="I127" s="55">
        <f>I129+I130</f>
        <v>-45932.430000000168</v>
      </c>
      <c r="J127" s="76" t="s">
        <v>108</v>
      </c>
    </row>
    <row r="128" spans="1:10" ht="14.25" customHeight="1" x14ac:dyDescent="0.2">
      <c r="A128" s="67" t="s">
        <v>93</v>
      </c>
      <c r="B128" s="68"/>
      <c r="C128" s="21"/>
      <c r="D128" s="70"/>
      <c r="E128" s="70"/>
      <c r="F128" s="71"/>
      <c r="G128" s="71"/>
      <c r="H128" s="71"/>
      <c r="I128" s="71"/>
      <c r="J128" s="72"/>
    </row>
    <row r="129" spans="1:10" ht="23.25" customHeight="1" x14ac:dyDescent="0.2">
      <c r="A129" s="65" t="s">
        <v>121</v>
      </c>
      <c r="B129" s="73" t="s">
        <v>102</v>
      </c>
      <c r="C129" s="2" t="s">
        <v>108</v>
      </c>
      <c r="D129" s="39" t="s">
        <v>108</v>
      </c>
      <c r="E129" s="39">
        <f>-E98</f>
        <v>-3191479.54</v>
      </c>
      <c r="F129" s="40" t="s">
        <v>108</v>
      </c>
      <c r="G129" s="39"/>
      <c r="H129" s="39" t="s">
        <v>108</v>
      </c>
      <c r="I129" s="40">
        <f>E129</f>
        <v>-3191479.54</v>
      </c>
      <c r="J129" s="41" t="s">
        <v>108</v>
      </c>
    </row>
    <row r="130" spans="1:10" ht="31.5" customHeight="1" thickBot="1" x14ac:dyDescent="0.25">
      <c r="A130" s="78" t="s">
        <v>122</v>
      </c>
      <c r="B130" s="79" t="s">
        <v>103</v>
      </c>
      <c r="C130" s="58" t="s">
        <v>108</v>
      </c>
      <c r="D130" s="80" t="s">
        <v>108</v>
      </c>
      <c r="E130" s="80">
        <f>'Расходы '!F323</f>
        <v>3145547.11</v>
      </c>
      <c r="F130" s="9"/>
      <c r="G130" s="80"/>
      <c r="H130" s="80" t="s">
        <v>108</v>
      </c>
      <c r="I130" s="9">
        <f>E130</f>
        <v>3145547.11</v>
      </c>
      <c r="J130" s="81" t="s">
        <v>108</v>
      </c>
    </row>
    <row r="131" spans="1:10" ht="20.25" hidden="1" customHeight="1" x14ac:dyDescent="0.2">
      <c r="A131" s="67"/>
      <c r="B131" s="82"/>
      <c r="C131" s="60"/>
      <c r="D131" s="16"/>
      <c r="E131" s="16"/>
      <c r="F131" s="16"/>
      <c r="G131" s="16"/>
      <c r="H131" s="16"/>
      <c r="I131" s="16" t="s">
        <v>119</v>
      </c>
      <c r="J131" s="16"/>
    </row>
    <row r="132" spans="1:10" ht="6.75" hidden="1" customHeight="1" x14ac:dyDescent="0.2">
      <c r="A132" s="83"/>
      <c r="B132" s="84"/>
      <c r="C132" s="85"/>
      <c r="D132" s="86"/>
      <c r="E132" s="86"/>
      <c r="F132" s="86"/>
      <c r="G132" s="86"/>
      <c r="H132" s="86"/>
      <c r="I132" s="16"/>
      <c r="J132" s="86"/>
    </row>
    <row r="133" spans="1:10" ht="16.5" hidden="1" customHeight="1" x14ac:dyDescent="0.2">
      <c r="A133" s="20"/>
      <c r="B133" s="22"/>
      <c r="C133" s="22"/>
      <c r="D133" s="23"/>
      <c r="E133" s="87"/>
      <c r="F133" s="88" t="s">
        <v>63</v>
      </c>
      <c r="G133" s="88"/>
      <c r="H133" s="89"/>
      <c r="I133" s="27"/>
      <c r="J133" s="28"/>
    </row>
    <row r="134" spans="1:10" ht="10.5" hidden="1" customHeight="1" x14ac:dyDescent="0.2">
      <c r="A134" s="64"/>
      <c r="B134" s="21" t="s">
        <v>78</v>
      </c>
      <c r="C134" s="21" t="s">
        <v>74</v>
      </c>
      <c r="D134" s="23" t="s">
        <v>150</v>
      </c>
      <c r="E134" s="29" t="s">
        <v>123</v>
      </c>
      <c r="F134" s="30" t="s">
        <v>64</v>
      </c>
      <c r="G134" s="30"/>
      <c r="H134" s="29" t="s">
        <v>67</v>
      </c>
      <c r="I134" s="31"/>
      <c r="J134" s="28" t="s">
        <v>57</v>
      </c>
    </row>
    <row r="135" spans="1:10" ht="10.5" hidden="1" customHeight="1" x14ac:dyDescent="0.2">
      <c r="A135" s="21" t="s">
        <v>60</v>
      </c>
      <c r="B135" s="21" t="s">
        <v>79</v>
      </c>
      <c r="C135" s="22" t="s">
        <v>75</v>
      </c>
      <c r="D135" s="23" t="s">
        <v>151</v>
      </c>
      <c r="E135" s="32" t="s">
        <v>124</v>
      </c>
      <c r="F135" s="23" t="s">
        <v>65</v>
      </c>
      <c r="G135" s="23"/>
      <c r="H135" s="23" t="s">
        <v>68</v>
      </c>
      <c r="I135" s="23" t="s">
        <v>69</v>
      </c>
      <c r="J135" s="28" t="s">
        <v>58</v>
      </c>
    </row>
    <row r="136" spans="1:10" ht="10.5" hidden="1" customHeight="1" x14ac:dyDescent="0.2">
      <c r="A136" s="20"/>
      <c r="B136" s="21" t="s">
        <v>80</v>
      </c>
      <c r="C136" s="21" t="s">
        <v>76</v>
      </c>
      <c r="D136" s="23" t="s">
        <v>58</v>
      </c>
      <c r="E136" s="32" t="s">
        <v>114</v>
      </c>
      <c r="F136" s="23" t="s">
        <v>66</v>
      </c>
      <c r="G136" s="23"/>
      <c r="H136" s="23"/>
      <c r="I136" s="23"/>
      <c r="J136" s="28"/>
    </row>
    <row r="137" spans="1:10" ht="10.5" hidden="1" customHeight="1" x14ac:dyDescent="0.2">
      <c r="A137" s="20"/>
      <c r="B137" s="21"/>
      <c r="C137" s="21"/>
      <c r="D137" s="23"/>
      <c r="E137" s="32" t="s">
        <v>115</v>
      </c>
      <c r="F137" s="23"/>
      <c r="G137" s="23"/>
      <c r="H137" s="23"/>
      <c r="I137" s="23"/>
      <c r="J137" s="28"/>
    </row>
    <row r="138" spans="1:10" ht="15" hidden="1" customHeight="1" thickBot="1" x14ac:dyDescent="0.25">
      <c r="A138" s="97">
        <v>1</v>
      </c>
      <c r="B138" s="98">
        <v>2</v>
      </c>
      <c r="C138" s="98">
        <v>3</v>
      </c>
      <c r="D138" s="293" t="s">
        <v>55</v>
      </c>
      <c r="E138" s="294" t="s">
        <v>56</v>
      </c>
      <c r="F138" s="293" t="s">
        <v>70</v>
      </c>
      <c r="G138" s="293"/>
      <c r="H138" s="293" t="s">
        <v>71</v>
      </c>
      <c r="I138" s="293" t="s">
        <v>72</v>
      </c>
      <c r="J138" s="295" t="s">
        <v>73</v>
      </c>
    </row>
    <row r="139" spans="1:10" ht="35.25" hidden="1" customHeight="1" x14ac:dyDescent="0.2">
      <c r="A139" s="65" t="s">
        <v>127</v>
      </c>
      <c r="B139" s="68" t="s">
        <v>104</v>
      </c>
      <c r="C139" s="54" t="s">
        <v>108</v>
      </c>
      <c r="D139" s="39">
        <f>D141+D142</f>
        <v>85619.320000000298</v>
      </c>
      <c r="E139" s="39">
        <f>E141+E142</f>
        <v>-45932.430000000168</v>
      </c>
      <c r="F139" s="39">
        <f>F141+F142</f>
        <v>0</v>
      </c>
      <c r="G139" s="39"/>
      <c r="H139" s="39">
        <f>H141+H142</f>
        <v>0</v>
      </c>
      <c r="I139" s="39">
        <f>I141+I142</f>
        <v>-45932.430000000168</v>
      </c>
      <c r="J139" s="39">
        <f>E139-D139</f>
        <v>-131551.75000000047</v>
      </c>
    </row>
    <row r="140" spans="1:10" ht="15" hidden="1" customHeight="1" x14ac:dyDescent="0.2">
      <c r="A140" s="67" t="s">
        <v>94</v>
      </c>
      <c r="B140" s="68"/>
      <c r="C140" s="90"/>
      <c r="D140" s="70"/>
      <c r="E140" s="70"/>
      <c r="F140" s="30" t="s">
        <v>112</v>
      </c>
      <c r="G140" s="70"/>
      <c r="H140" s="70"/>
      <c r="I140" s="30"/>
      <c r="J140" s="636">
        <f>D141-E141</f>
        <v>-5270503.5599999996</v>
      </c>
    </row>
    <row r="141" spans="1:10" hidden="1" x14ac:dyDescent="0.2">
      <c r="A141" s="65" t="s">
        <v>155</v>
      </c>
      <c r="B141" s="73" t="s">
        <v>105</v>
      </c>
      <c r="C141" s="21" t="s">
        <v>108</v>
      </c>
      <c r="D141" s="71">
        <f>-D98</f>
        <v>-8461983.0999999996</v>
      </c>
      <c r="E141" s="71">
        <f>-E98</f>
        <v>-3191479.54</v>
      </c>
      <c r="F141" s="71">
        <f>F98</f>
        <v>0</v>
      </c>
      <c r="G141" s="71"/>
      <c r="H141" s="71">
        <f>H98</f>
        <v>0</v>
      </c>
      <c r="I141" s="71">
        <f>-I98</f>
        <v>-3191479.54</v>
      </c>
      <c r="J141" s="637"/>
    </row>
    <row r="142" spans="1:10" ht="36" hidden="1" customHeight="1" thickBot="1" x14ac:dyDescent="0.25">
      <c r="A142" s="65" t="s">
        <v>156</v>
      </c>
      <c r="B142" s="79" t="s">
        <v>106</v>
      </c>
      <c r="C142" s="91" t="s">
        <v>108</v>
      </c>
      <c r="D142" s="9">
        <f>'Расходы '!D325</f>
        <v>8547602.4199999999</v>
      </c>
      <c r="E142" s="9">
        <f>'Расходы '!F325</f>
        <v>3145547.11</v>
      </c>
      <c r="F142" s="9"/>
      <c r="G142" s="9"/>
      <c r="H142" s="9">
        <f>-'Расходы '!H325</f>
        <v>0</v>
      </c>
      <c r="I142" s="9">
        <f>'Расходы '!F323</f>
        <v>3145547.11</v>
      </c>
      <c r="J142" s="39">
        <f>D142-E142</f>
        <v>5402055.3100000005</v>
      </c>
    </row>
    <row r="143" spans="1:10" x14ac:dyDescent="0.2">
      <c r="A143" s="67"/>
      <c r="B143" s="82"/>
      <c r="C143" s="60"/>
      <c r="D143" s="16"/>
      <c r="E143" s="16"/>
      <c r="F143" s="16"/>
      <c r="G143" s="16"/>
      <c r="H143" s="16"/>
      <c r="I143" s="16" t="s">
        <v>112</v>
      </c>
      <c r="J143" s="16"/>
    </row>
    <row r="144" spans="1:10" ht="7.5" customHeight="1" x14ac:dyDescent="0.2">
      <c r="A144" s="92"/>
      <c r="B144" s="92"/>
      <c r="C144" s="60"/>
      <c r="D144" s="16"/>
      <c r="E144" s="16"/>
      <c r="F144" s="16"/>
      <c r="G144" s="16"/>
      <c r="H144" s="16"/>
      <c r="I144" s="16"/>
      <c r="J144" s="16"/>
    </row>
    <row r="145" spans="1:17" ht="30" customHeight="1" x14ac:dyDescent="0.2">
      <c r="A145" s="93" t="s">
        <v>85</v>
      </c>
      <c r="B145" s="93"/>
      <c r="C145" s="140" t="s">
        <v>386</v>
      </c>
      <c r="D145" s="16"/>
      <c r="E145" s="96" t="s">
        <v>86</v>
      </c>
      <c r="F145" s="16"/>
      <c r="G145" s="16"/>
      <c r="H145" s="16"/>
      <c r="I145" s="16"/>
      <c r="J145" s="16"/>
    </row>
    <row r="146" spans="1:17" ht="9.75" customHeight="1" x14ac:dyDescent="0.2">
      <c r="A146" s="13" t="s">
        <v>244</v>
      </c>
      <c r="B146" s="13"/>
      <c r="C146" s="94"/>
      <c r="D146" s="16"/>
      <c r="E146" s="96" t="s">
        <v>87</v>
      </c>
      <c r="F146" s="16"/>
      <c r="G146" s="16"/>
      <c r="H146" s="16"/>
      <c r="I146" s="16"/>
      <c r="J146" s="16"/>
    </row>
    <row r="147" spans="1:17" ht="9.75" customHeight="1" x14ac:dyDescent="0.2">
      <c r="D147" s="16"/>
      <c r="E147" s="16"/>
      <c r="F147" s="96" t="s">
        <v>89</v>
      </c>
      <c r="G147" s="96"/>
      <c r="I147" s="16"/>
      <c r="J147" s="16"/>
    </row>
    <row r="148" spans="1:17" ht="24.75" customHeight="1" x14ac:dyDescent="0.2">
      <c r="A148" s="13" t="s">
        <v>563</v>
      </c>
      <c r="B148" s="13"/>
      <c r="C148" s="94"/>
      <c r="D148" s="16"/>
      <c r="E148" s="16"/>
      <c r="F148" s="16"/>
      <c r="G148" s="16"/>
      <c r="H148" s="16"/>
      <c r="I148" s="16"/>
      <c r="J148" s="16"/>
    </row>
    <row r="149" spans="1:17" ht="9.75" customHeight="1" x14ac:dyDescent="0.2">
      <c r="A149" s="13" t="s">
        <v>562</v>
      </c>
      <c r="B149" s="13"/>
      <c r="C149" s="94"/>
      <c r="D149" s="16"/>
      <c r="E149" s="16"/>
      <c r="F149" s="16"/>
      <c r="G149" s="16"/>
      <c r="H149" s="16"/>
      <c r="I149" s="16"/>
      <c r="J149" s="16"/>
    </row>
    <row r="150" spans="1:17" ht="11.25" customHeight="1" x14ac:dyDescent="0.2">
      <c r="A150" s="13"/>
      <c r="B150" s="13"/>
      <c r="C150" s="61"/>
      <c r="D150" s="16"/>
      <c r="E150" s="95"/>
      <c r="F150" s="16"/>
      <c r="G150" s="16"/>
      <c r="H150" s="16"/>
      <c r="I150" s="16"/>
      <c r="J150" s="95"/>
    </row>
    <row r="151" spans="1:17" ht="23.25" customHeight="1" x14ac:dyDescent="0.2">
      <c r="A151" s="141"/>
      <c r="D151" s="16"/>
      <c r="E151" s="16"/>
      <c r="F151" s="16"/>
      <c r="G151" s="16"/>
      <c r="H151" s="16"/>
      <c r="I151" s="16"/>
      <c r="J151" s="95"/>
    </row>
    <row r="152" spans="1:17" ht="9.9499999999999993" customHeight="1" x14ac:dyDescent="0.2">
      <c r="A152"/>
      <c r="B152"/>
      <c r="C152"/>
      <c r="D152" s="118"/>
      <c r="E152" s="118"/>
      <c r="F152" s="149" t="s">
        <v>464</v>
      </c>
      <c r="J152"/>
      <c r="K152"/>
      <c r="M152"/>
      <c r="N152"/>
      <c r="Q152"/>
    </row>
    <row r="153" spans="1:17" ht="12.75" customHeight="1" x14ac:dyDescent="0.2">
      <c r="A153"/>
      <c r="B153"/>
      <c r="C153"/>
      <c r="D153" s="118"/>
      <c r="E153" s="118"/>
      <c r="F153"/>
      <c r="G153"/>
      <c r="K153" s="171"/>
      <c r="L153"/>
      <c r="M153"/>
      <c r="N153"/>
      <c r="O153"/>
      <c r="P153"/>
      <c r="Q153"/>
    </row>
    <row r="154" spans="1:17" ht="15.75" x14ac:dyDescent="0.25">
      <c r="A154"/>
      <c r="B154"/>
      <c r="C154" s="480" t="s">
        <v>389</v>
      </c>
      <c r="D154" s="118"/>
      <c r="E154" s="118"/>
      <c r="F154" s="150"/>
      <c r="G154" s="150"/>
      <c r="H154"/>
      <c r="I154"/>
      <c r="J154"/>
      <c r="K154"/>
      <c r="L154"/>
      <c r="M154"/>
      <c r="N154"/>
      <c r="O154"/>
      <c r="P154"/>
      <c r="Q154"/>
    </row>
    <row r="155" spans="1:17" ht="24.75" customHeight="1" x14ac:dyDescent="0.25">
      <c r="A155"/>
      <c r="B155"/>
      <c r="C155" s="168" t="s">
        <v>261</v>
      </c>
      <c r="D155" s="169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21.75" customHeight="1" x14ac:dyDescent="0.25">
      <c r="A156" s="151"/>
      <c r="B156" s="151"/>
      <c r="C156" s="170" t="s">
        <v>472</v>
      </c>
      <c r="D156" s="186" t="str">
        <f>C3</f>
        <v>июля</v>
      </c>
      <c r="E156" s="184">
        <f>D3</f>
        <v>2018</v>
      </c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/>
      <c r="Q156"/>
    </row>
    <row r="157" spans="1:17" ht="21.75" customHeight="1" x14ac:dyDescent="0.2">
      <c r="A157" s="167" t="s">
        <v>249</v>
      </c>
      <c r="B157" s="151"/>
      <c r="C157" s="152" t="s">
        <v>250</v>
      </c>
      <c r="D157" s="172"/>
      <c r="E157" s="172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/>
      <c r="Q157"/>
    </row>
    <row r="158" spans="1:17" x14ac:dyDescent="0.2">
      <c r="A158" s="151"/>
      <c r="B158" s="151"/>
      <c r="C158" s="151" t="s">
        <v>251</v>
      </c>
      <c r="D158" s="164"/>
      <c r="E158" s="156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/>
      <c r="Q158"/>
    </row>
    <row r="159" spans="1:17" x14ac:dyDescent="0.2">
      <c r="A159" s="151"/>
      <c r="B159" s="151"/>
      <c r="C159" s="151"/>
      <c r="D159" s="164"/>
      <c r="E159" s="156"/>
      <c r="F159" s="151"/>
      <c r="G159" s="151"/>
      <c r="H159" s="151"/>
      <c r="I159" s="149"/>
      <c r="J159" s="149"/>
      <c r="K159" s="149"/>
      <c r="L159" s="149"/>
      <c r="M159" s="149"/>
      <c r="N159" s="149"/>
      <c r="O159" s="149"/>
      <c r="P159" s="155"/>
      <c r="Q159"/>
    </row>
    <row r="160" spans="1:17" x14ac:dyDescent="0.2">
      <c r="A160"/>
      <c r="B160"/>
      <c r="C160"/>
      <c r="D160" s="118"/>
      <c r="E160" s="118"/>
      <c r="F160"/>
      <c r="G160"/>
      <c r="H160"/>
      <c r="I160" s="155"/>
      <c r="J160" s="155"/>
      <c r="K160" s="155"/>
      <c r="L160" s="155"/>
      <c r="M160" s="155"/>
      <c r="N160" s="155"/>
      <c r="O160" s="155"/>
      <c r="P160" s="155"/>
      <c r="Q160"/>
    </row>
    <row r="161" spans="1:17" x14ac:dyDescent="0.2">
      <c r="A161" s="641" t="s">
        <v>390</v>
      </c>
      <c r="B161" s="642"/>
      <c r="C161" s="647"/>
      <c r="D161" s="639" t="s">
        <v>252</v>
      </c>
      <c r="E161" s="640"/>
      <c r="F161" s="639" t="s">
        <v>381</v>
      </c>
      <c r="G161" s="640"/>
      <c r="H161" s="162"/>
      <c r="I161" s="95"/>
      <c r="J161" s="154"/>
      <c r="K161" s="154"/>
      <c r="L161" s="154"/>
      <c r="M161" s="638"/>
      <c r="N161" s="638"/>
      <c r="O161" s="638"/>
      <c r="P161" s="638"/>
      <c r="Q161"/>
    </row>
    <row r="162" spans="1:17" ht="14.25" customHeight="1" x14ac:dyDescent="0.2">
      <c r="A162" s="643"/>
      <c r="B162" s="644"/>
      <c r="C162" s="648"/>
      <c r="D162" s="173" t="s">
        <v>253</v>
      </c>
      <c r="E162" s="173" t="s">
        <v>542</v>
      </c>
      <c r="F162" s="173" t="s">
        <v>253</v>
      </c>
      <c r="G162" s="173" t="s">
        <v>254</v>
      </c>
      <c r="H162" s="512"/>
      <c r="I162" s="95"/>
      <c r="J162" s="162"/>
      <c r="K162" s="163"/>
      <c r="L162" s="154"/>
      <c r="M162" s="638"/>
      <c r="N162" s="638"/>
      <c r="O162" s="638"/>
      <c r="P162" s="638"/>
      <c r="Q162"/>
    </row>
    <row r="163" spans="1:17" ht="18" customHeight="1" x14ac:dyDescent="0.2">
      <c r="A163" s="643"/>
      <c r="B163" s="644"/>
      <c r="C163" s="648"/>
      <c r="D163" s="174" t="s">
        <v>255</v>
      </c>
      <c r="E163" s="174" t="s">
        <v>254</v>
      </c>
      <c r="F163" s="174" t="s">
        <v>255</v>
      </c>
      <c r="G163" s="174" t="s">
        <v>256</v>
      </c>
      <c r="H163" s="513"/>
      <c r="I163" s="95"/>
      <c r="J163" s="162"/>
      <c r="K163" s="163"/>
      <c r="L163" s="154"/>
      <c r="M163" s="638"/>
      <c r="N163" s="638"/>
      <c r="O163" s="638"/>
      <c r="P163" s="638"/>
      <c r="Q163"/>
    </row>
    <row r="164" spans="1:17" ht="16.5" customHeight="1" x14ac:dyDescent="0.2">
      <c r="A164" s="645"/>
      <c r="B164" s="646"/>
      <c r="C164" s="649"/>
      <c r="D164" s="175" t="s">
        <v>257</v>
      </c>
      <c r="E164" s="175" t="s">
        <v>256</v>
      </c>
      <c r="F164" s="175" t="s">
        <v>257</v>
      </c>
      <c r="G164" s="176"/>
      <c r="H164" s="513"/>
      <c r="I164" s="95"/>
      <c r="J164" s="162"/>
      <c r="K164" s="163"/>
      <c r="L164" s="149"/>
      <c r="M164" s="638"/>
      <c r="N164" s="638"/>
      <c r="O164" s="149"/>
      <c r="P164" s="149"/>
      <c r="Q164"/>
    </row>
    <row r="165" spans="1:17" ht="13.5" thickBot="1" x14ac:dyDescent="0.25">
      <c r="A165" s="161">
        <v>1</v>
      </c>
      <c r="B165" s="159"/>
      <c r="C165" s="496">
        <v>2</v>
      </c>
      <c r="D165" s="497">
        <v>3</v>
      </c>
      <c r="E165" s="173">
        <v>4</v>
      </c>
      <c r="F165" s="498">
        <v>5</v>
      </c>
      <c r="G165" s="501">
        <v>6</v>
      </c>
      <c r="H165" s="154"/>
      <c r="I165" s="149"/>
      <c r="J165" s="149"/>
      <c r="K165" s="638"/>
      <c r="L165" s="638"/>
      <c r="M165" s="638"/>
      <c r="N165" s="638"/>
      <c r="O165" s="638"/>
      <c r="P165" s="638"/>
      <c r="Q165"/>
    </row>
    <row r="166" spans="1:17" s="42" customFormat="1" ht="13.5" customHeight="1" x14ac:dyDescent="0.2">
      <c r="A166" s="663" t="s">
        <v>258</v>
      </c>
      <c r="B166" s="664"/>
      <c r="C166" s="662" t="s">
        <v>382</v>
      </c>
      <c r="D166" s="669"/>
      <c r="E166" s="669"/>
      <c r="F166" s="478"/>
      <c r="G166" s="502"/>
      <c r="H166" s="162"/>
      <c r="I166" s="305"/>
      <c r="J166" s="305"/>
      <c r="K166" s="305"/>
      <c r="L166" s="305"/>
      <c r="M166" s="305"/>
      <c r="N166" s="305"/>
      <c r="O166" s="305"/>
      <c r="P166" s="305"/>
      <c r="Q166" s="306"/>
    </row>
    <row r="167" spans="1:17" ht="12" customHeight="1" x14ac:dyDescent="0.2">
      <c r="A167" s="665"/>
      <c r="B167" s="659"/>
      <c r="C167" s="661"/>
      <c r="D167" s="667"/>
      <c r="E167" s="667"/>
      <c r="F167" s="160"/>
      <c r="G167" s="503"/>
      <c r="H167" s="162"/>
      <c r="I167" s="155"/>
      <c r="J167" s="155"/>
      <c r="K167" s="155"/>
      <c r="L167" s="155"/>
      <c r="M167" s="155"/>
      <c r="N167" s="155"/>
      <c r="O167" s="155"/>
      <c r="P167" s="155"/>
      <c r="Q167"/>
    </row>
    <row r="168" spans="1:17" ht="15" customHeight="1" thickBot="1" x14ac:dyDescent="0.25">
      <c r="A168" s="494" t="s">
        <v>259</v>
      </c>
      <c r="B168" s="499"/>
      <c r="C168" s="514"/>
      <c r="D168" s="179"/>
      <c r="E168" s="180"/>
      <c r="F168" s="495"/>
      <c r="G168" s="504"/>
      <c r="H168" s="155"/>
      <c r="I168" s="155"/>
      <c r="J168" s="155"/>
      <c r="K168" s="155"/>
      <c r="L168" s="155"/>
      <c r="M168" s="155"/>
      <c r="N168" s="155"/>
      <c r="O168" s="155"/>
      <c r="P168" s="155"/>
      <c r="Q168"/>
    </row>
    <row r="169" spans="1:17" s="42" customFormat="1" ht="20.25" customHeight="1" x14ac:dyDescent="0.2">
      <c r="A169" s="487" t="s">
        <v>392</v>
      </c>
      <c r="B169" s="488"/>
      <c r="C169" s="515" t="s">
        <v>383</v>
      </c>
      <c r="D169" s="489">
        <f>D116</f>
        <v>-23126.48</v>
      </c>
      <c r="E169" s="490"/>
      <c r="F169" s="491">
        <f>F170+F180</f>
        <v>-23126.48</v>
      </c>
      <c r="G169" s="505"/>
      <c r="H169" s="575">
        <f>F169-F171</f>
        <v>-92603.069999999992</v>
      </c>
      <c r="I169" s="576" t="s">
        <v>566</v>
      </c>
      <c r="J169" s="305"/>
      <c r="K169" s="305"/>
      <c r="L169" s="305"/>
      <c r="M169" s="305"/>
      <c r="N169" s="305"/>
      <c r="O169" s="305"/>
      <c r="P169" s="305"/>
      <c r="Q169" s="306"/>
    </row>
    <row r="170" spans="1:17" x14ac:dyDescent="0.2">
      <c r="A170" s="492" t="s">
        <v>543</v>
      </c>
      <c r="B170" s="157"/>
      <c r="C170" s="516"/>
      <c r="D170" s="287">
        <f>D169-D180</f>
        <v>-23126.48</v>
      </c>
      <c r="E170" s="178">
        <v>3335.69</v>
      </c>
      <c r="F170" s="289">
        <f>D170+E124-E125-F180</f>
        <v>-23126.48</v>
      </c>
      <c r="G170" s="506"/>
      <c r="H170" s="573"/>
      <c r="I170" s="573"/>
      <c r="J170" s="574"/>
      <c r="K170" s="668"/>
      <c r="L170" s="668"/>
      <c r="M170" s="668"/>
      <c r="N170" s="668"/>
      <c r="O170" s="155"/>
      <c r="P170" s="155"/>
      <c r="Q170"/>
    </row>
    <row r="171" spans="1:17" x14ac:dyDescent="0.2">
      <c r="A171" s="492" t="s">
        <v>398</v>
      </c>
      <c r="B171" s="157"/>
      <c r="C171" s="516"/>
      <c r="D171" s="287"/>
      <c r="E171" s="178"/>
      <c r="F171" s="537">
        <f>F172+F173+F174+F175+F176+F177+F178+F179</f>
        <v>69476.59</v>
      </c>
      <c r="G171" s="506"/>
      <c r="H171" s="155"/>
      <c r="I171" s="668"/>
      <c r="J171" s="668"/>
      <c r="K171" s="668"/>
      <c r="L171" s="668"/>
      <c r="M171" s="668"/>
      <c r="N171" s="668"/>
      <c r="O171" s="155"/>
      <c r="P171" s="155"/>
      <c r="Q171"/>
    </row>
    <row r="172" spans="1:17" s="329" customFormat="1" ht="11.25" x14ac:dyDescent="0.2">
      <c r="A172" s="493" t="s">
        <v>551</v>
      </c>
      <c r="B172" s="323"/>
      <c r="C172" s="517"/>
      <c r="D172" s="324"/>
      <c r="E172" s="325"/>
      <c r="F172" s="530">
        <f>2376.59-'Расходы '!F99</f>
        <v>2376.59</v>
      </c>
      <c r="G172" s="507"/>
      <c r="H172" s="327"/>
      <c r="I172" s="326"/>
      <c r="J172" s="326"/>
      <c r="K172" s="326"/>
      <c r="L172" s="326"/>
      <c r="M172" s="326"/>
      <c r="N172" s="326"/>
      <c r="O172" s="327"/>
      <c r="P172" s="327"/>
      <c r="Q172" s="328"/>
    </row>
    <row r="173" spans="1:17" s="329" customFormat="1" x14ac:dyDescent="0.2">
      <c r="A173" s="493" t="s">
        <v>558</v>
      </c>
      <c r="B173" s="323"/>
      <c r="C173" s="517"/>
      <c r="D173" s="324"/>
      <c r="E173" s="325"/>
      <c r="F173" s="530">
        <f>E85-'Расходы '!F111-Доходы!F180</f>
        <v>0</v>
      </c>
      <c r="G173" s="507"/>
      <c r="H173" s="327"/>
      <c r="I173" s="326"/>
      <c r="J173" s="326"/>
      <c r="K173" s="326"/>
      <c r="L173" s="326"/>
      <c r="M173" s="326"/>
      <c r="N173" s="326"/>
      <c r="O173" s="327"/>
      <c r="P173" s="327"/>
      <c r="Q173" s="328"/>
    </row>
    <row r="174" spans="1:17" s="329" customFormat="1" ht="11.25" x14ac:dyDescent="0.2">
      <c r="A174" s="493" t="s">
        <v>550</v>
      </c>
      <c r="B174" s="323"/>
      <c r="C174" s="517"/>
      <c r="D174" s="324"/>
      <c r="E174" s="325"/>
      <c r="F174" s="530">
        <f>E86-'Расходы '!F202</f>
        <v>67100</v>
      </c>
      <c r="G174" s="507"/>
      <c r="H174" s="327"/>
      <c r="I174" s="326"/>
      <c r="J174" s="326"/>
      <c r="K174" s="326"/>
      <c r="L174" s="326"/>
      <c r="M174" s="326"/>
      <c r="N174" s="326"/>
      <c r="O174" s="327"/>
      <c r="P174" s="327"/>
      <c r="Q174" s="328"/>
    </row>
    <row r="175" spans="1:17" s="329" customFormat="1" x14ac:dyDescent="0.2">
      <c r="A175" s="493" t="s">
        <v>549</v>
      </c>
      <c r="B175" s="323"/>
      <c r="C175" s="517"/>
      <c r="D175" s="324"/>
      <c r="E175" s="325"/>
      <c r="F175" s="530">
        <v>0</v>
      </c>
      <c r="G175" s="508"/>
      <c r="H175" s="327"/>
      <c r="I175" s="326"/>
      <c r="J175" s="326"/>
      <c r="K175" s="326"/>
      <c r="L175" s="326"/>
      <c r="M175" s="326"/>
      <c r="N175" s="326"/>
      <c r="O175" s="327"/>
      <c r="P175" s="327"/>
      <c r="Q175" s="328"/>
    </row>
    <row r="176" spans="1:17" s="329" customFormat="1" ht="11.25" x14ac:dyDescent="0.2">
      <c r="A176" s="493" t="s">
        <v>557</v>
      </c>
      <c r="B176" s="323"/>
      <c r="C176" s="517"/>
      <c r="D176" s="324"/>
      <c r="E176" s="325"/>
      <c r="F176" s="530">
        <v>0</v>
      </c>
      <c r="G176" s="507"/>
      <c r="H176" s="327"/>
      <c r="I176" s="326"/>
      <c r="J176" s="326"/>
      <c r="K176" s="326"/>
      <c r="L176" s="326"/>
      <c r="M176" s="326"/>
      <c r="N176" s="326"/>
      <c r="O176" s="327"/>
      <c r="P176" s="327"/>
      <c r="Q176" s="328"/>
    </row>
    <row r="177" spans="1:17" s="329" customFormat="1" ht="11.25" x14ac:dyDescent="0.2">
      <c r="A177" s="493" t="s">
        <v>553</v>
      </c>
      <c r="B177" s="323"/>
      <c r="C177" s="517"/>
      <c r="D177" s="324"/>
      <c r="E177" s="325"/>
      <c r="F177" s="530"/>
      <c r="G177" s="507"/>
      <c r="H177" s="327"/>
      <c r="I177" s="326"/>
      <c r="J177" s="326"/>
      <c r="K177" s="326"/>
      <c r="L177" s="326"/>
      <c r="M177" s="326"/>
      <c r="N177" s="326"/>
      <c r="O177" s="327"/>
      <c r="P177" s="327"/>
      <c r="Q177" s="328"/>
    </row>
    <row r="178" spans="1:17" s="329" customFormat="1" ht="11.25" x14ac:dyDescent="0.2">
      <c r="A178" s="493"/>
      <c r="B178" s="323"/>
      <c r="C178" s="517"/>
      <c r="D178" s="324"/>
      <c r="E178" s="325"/>
      <c r="F178" s="530"/>
      <c r="G178" s="507"/>
      <c r="H178" s="327"/>
      <c r="I178" s="326"/>
      <c r="J178" s="326"/>
      <c r="K178" s="326"/>
      <c r="L178" s="326"/>
      <c r="M178" s="326"/>
      <c r="N178" s="326"/>
      <c r="O178" s="327"/>
      <c r="P178" s="327"/>
      <c r="Q178" s="328"/>
    </row>
    <row r="179" spans="1:17" s="329" customFormat="1" ht="11.25" x14ac:dyDescent="0.2">
      <c r="A179" s="493"/>
      <c r="B179" s="323"/>
      <c r="C179" s="517"/>
      <c r="D179" s="324"/>
      <c r="E179" s="325"/>
      <c r="F179" s="530"/>
      <c r="G179" s="507"/>
      <c r="H179" s="327"/>
      <c r="I179" s="326"/>
      <c r="J179" s="326"/>
      <c r="K179" s="326"/>
      <c r="L179" s="326"/>
      <c r="M179" s="326"/>
      <c r="N179" s="326"/>
      <c r="O179" s="327"/>
      <c r="P179" s="327"/>
      <c r="Q179" s="328"/>
    </row>
    <row r="180" spans="1:17" s="42" customFormat="1" ht="13.5" thickBot="1" x14ac:dyDescent="0.25">
      <c r="A180" s="523" t="s">
        <v>394</v>
      </c>
      <c r="B180" s="524"/>
      <c r="C180" s="525"/>
      <c r="D180" s="526"/>
      <c r="E180" s="527"/>
      <c r="F180" s="528"/>
      <c r="G180" s="529"/>
      <c r="H180" s="305"/>
      <c r="I180" s="305"/>
      <c r="J180" s="305"/>
      <c r="K180" s="305"/>
      <c r="L180" s="305"/>
      <c r="M180" s="305"/>
      <c r="N180" s="305"/>
      <c r="O180" s="305"/>
      <c r="P180" s="305"/>
      <c r="Q180" s="306"/>
    </row>
    <row r="181" spans="1:17" s="42" customFormat="1" ht="13.5" customHeight="1" x14ac:dyDescent="0.2">
      <c r="A181" s="656" t="s">
        <v>393</v>
      </c>
      <c r="B181" s="657"/>
      <c r="C181" s="660" t="s">
        <v>384</v>
      </c>
      <c r="D181" s="666"/>
      <c r="E181" s="666"/>
      <c r="F181" s="486"/>
      <c r="G181" s="522"/>
      <c r="H181" s="162"/>
      <c r="I181" s="305"/>
      <c r="J181" s="305"/>
      <c r="K181" s="305"/>
      <c r="L181" s="305"/>
      <c r="M181" s="305"/>
      <c r="N181" s="305"/>
      <c r="O181" s="305"/>
      <c r="P181" s="305"/>
      <c r="Q181" s="306"/>
    </row>
    <row r="182" spans="1:17" ht="12" customHeight="1" x14ac:dyDescent="0.2">
      <c r="A182" s="658"/>
      <c r="B182" s="659"/>
      <c r="C182" s="661"/>
      <c r="D182" s="667"/>
      <c r="E182" s="667"/>
      <c r="F182" s="160"/>
      <c r="G182" s="503"/>
      <c r="H182" s="162"/>
      <c r="I182" s="155"/>
      <c r="J182" s="155"/>
      <c r="K182" s="155"/>
      <c r="L182" s="155"/>
      <c r="M182" s="155"/>
      <c r="N182" s="155"/>
      <c r="O182" s="155"/>
      <c r="P182" s="155"/>
      <c r="Q182"/>
    </row>
    <row r="183" spans="1:17" ht="15" customHeight="1" x14ac:dyDescent="0.2">
      <c r="A183" s="158" t="s">
        <v>385</v>
      </c>
      <c r="B183" s="500"/>
      <c r="C183" s="516"/>
      <c r="D183" s="177"/>
      <c r="E183" s="178"/>
      <c r="F183" s="288"/>
      <c r="G183" s="510"/>
      <c r="H183" s="155"/>
      <c r="I183" s="155"/>
      <c r="J183" s="155"/>
      <c r="K183" s="155"/>
      <c r="L183" s="155"/>
      <c r="M183" s="155"/>
      <c r="N183" s="155"/>
      <c r="O183" s="155"/>
      <c r="P183" s="155"/>
      <c r="Q183"/>
    </row>
    <row r="184" spans="1:17" ht="12.75" customHeight="1" thickBot="1" x14ac:dyDescent="0.25">
      <c r="A184" s="481"/>
      <c r="B184" s="482"/>
      <c r="C184" s="519"/>
      <c r="D184" s="483"/>
      <c r="E184" s="484"/>
      <c r="F184" s="485"/>
      <c r="G184" s="155"/>
      <c r="H184" s="155"/>
      <c r="I184" s="479"/>
      <c r="J184" s="479"/>
      <c r="K184" s="479"/>
      <c r="L184" s="479"/>
      <c r="M184" s="479"/>
      <c r="N184" s="479"/>
      <c r="O184" s="155"/>
      <c r="P184" s="155"/>
      <c r="Q184"/>
    </row>
    <row r="185" spans="1:17" ht="13.5" thickBot="1" x14ac:dyDescent="0.25">
      <c r="A185" s="165" t="s">
        <v>260</v>
      </c>
      <c r="B185" s="166"/>
      <c r="C185" s="520"/>
      <c r="D185" s="290">
        <f>D169+D180</f>
        <v>-23126.48</v>
      </c>
      <c r="E185" s="290">
        <f>E169+E180</f>
        <v>0</v>
      </c>
      <c r="F185" s="491">
        <f>D185+E124-E125</f>
        <v>-23126.48</v>
      </c>
      <c r="G185" s="511"/>
      <c r="H185" s="307"/>
      <c r="I185" s="668"/>
      <c r="J185" s="668"/>
      <c r="K185" s="668"/>
      <c r="L185" s="668"/>
      <c r="M185" s="668"/>
      <c r="N185" s="668"/>
      <c r="O185" s="155"/>
      <c r="P185" s="155"/>
      <c r="Q185"/>
    </row>
    <row r="186" spans="1:17" x14ac:dyDescent="0.2">
      <c r="A186" s="155"/>
      <c r="B186" s="155"/>
      <c r="C186" s="155"/>
      <c r="D186" s="181"/>
      <c r="E186" s="181"/>
      <c r="F186" s="155"/>
      <c r="G186" s="307"/>
      <c r="H186" s="155"/>
      <c r="I186" s="155"/>
      <c r="J186" s="155"/>
      <c r="K186" s="155"/>
      <c r="L186" s="155"/>
      <c r="M186" s="155"/>
      <c r="N186" s="155"/>
      <c r="O186" s="155"/>
      <c r="P186" s="155"/>
      <c r="Q186"/>
    </row>
    <row r="187" spans="1:17" ht="26.25" customHeight="1" x14ac:dyDescent="0.2">
      <c r="A187" s="155" t="s">
        <v>560</v>
      </c>
      <c r="B187" s="155"/>
      <c r="C187" s="155"/>
      <c r="D187" s="181"/>
      <c r="E187" s="181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/>
    </row>
    <row r="188" spans="1:17" ht="22.5" customHeight="1" x14ac:dyDescent="0.2">
      <c r="A188" s="14" t="s">
        <v>561</v>
      </c>
    </row>
    <row r="190" spans="1:17" x14ac:dyDescent="0.2">
      <c r="A190"/>
      <c r="B190"/>
      <c r="C190"/>
      <c r="D190" s="118"/>
      <c r="E190" s="118"/>
      <c r="F190" s="149" t="s">
        <v>465</v>
      </c>
    </row>
    <row r="191" spans="1:17" x14ac:dyDescent="0.2">
      <c r="A191"/>
      <c r="B191"/>
      <c r="C191"/>
      <c r="D191" s="118"/>
      <c r="E191" s="118"/>
      <c r="F191"/>
      <c r="G191"/>
    </row>
    <row r="192" spans="1:17" ht="15.75" x14ac:dyDescent="0.25">
      <c r="A192"/>
      <c r="B192"/>
      <c r="C192" s="480" t="s">
        <v>389</v>
      </c>
      <c r="D192" s="118"/>
      <c r="E192" s="118"/>
      <c r="F192" s="150"/>
      <c r="G192" s="150"/>
    </row>
    <row r="193" spans="1:7" ht="15.75" x14ac:dyDescent="0.25">
      <c r="A193"/>
      <c r="B193"/>
      <c r="C193" s="168" t="s">
        <v>261</v>
      </c>
      <c r="D193" s="169"/>
      <c r="F193"/>
      <c r="G193"/>
    </row>
    <row r="194" spans="1:7" ht="15.75" x14ac:dyDescent="0.25">
      <c r="A194" s="151"/>
      <c r="B194" s="151"/>
      <c r="C194" s="170" t="s">
        <v>262</v>
      </c>
      <c r="D194" s="186" t="str">
        <f>D156</f>
        <v>июля</v>
      </c>
      <c r="E194" s="184">
        <v>2014</v>
      </c>
      <c r="F194" s="151"/>
      <c r="G194" s="151"/>
    </row>
    <row r="195" spans="1:7" x14ac:dyDescent="0.2">
      <c r="A195" s="167" t="s">
        <v>249</v>
      </c>
      <c r="B195" s="151"/>
      <c r="C195" s="152" t="s">
        <v>453</v>
      </c>
      <c r="D195" s="172"/>
      <c r="E195" s="172"/>
      <c r="F195" s="153"/>
      <c r="G195" s="153"/>
    </row>
    <row r="196" spans="1:7" x14ac:dyDescent="0.2">
      <c r="A196" s="151"/>
      <c r="B196" s="151"/>
      <c r="C196" s="151" t="s">
        <v>251</v>
      </c>
      <c r="D196" s="164"/>
      <c r="E196" s="156"/>
      <c r="F196" s="151"/>
      <c r="G196" s="151"/>
    </row>
    <row r="197" spans="1:7" x14ac:dyDescent="0.2">
      <c r="A197" s="151"/>
      <c r="B197" s="151"/>
      <c r="C197" s="151"/>
      <c r="D197" s="164"/>
      <c r="E197" s="156"/>
      <c r="F197" s="151"/>
      <c r="G197" s="151"/>
    </row>
    <row r="198" spans="1:7" x14ac:dyDescent="0.2">
      <c r="A198"/>
      <c r="B198"/>
      <c r="C198"/>
      <c r="D198" s="118"/>
      <c r="E198" s="118"/>
      <c r="F198"/>
      <c r="G198"/>
    </row>
    <row r="199" spans="1:7" x14ac:dyDescent="0.2">
      <c r="A199" s="641" t="s">
        <v>390</v>
      </c>
      <c r="B199" s="642"/>
      <c r="C199" s="647" t="s">
        <v>391</v>
      </c>
      <c r="D199" s="639" t="s">
        <v>252</v>
      </c>
      <c r="E199" s="640"/>
      <c r="F199" s="639" t="s">
        <v>381</v>
      </c>
      <c r="G199" s="640"/>
    </row>
    <row r="200" spans="1:7" x14ac:dyDescent="0.2">
      <c r="A200" s="643"/>
      <c r="B200" s="644"/>
      <c r="C200" s="648"/>
      <c r="D200" s="173" t="s">
        <v>253</v>
      </c>
      <c r="E200" s="173" t="s">
        <v>254</v>
      </c>
      <c r="F200" s="173" t="s">
        <v>253</v>
      </c>
      <c r="G200" s="173" t="s">
        <v>254</v>
      </c>
    </row>
    <row r="201" spans="1:7" x14ac:dyDescent="0.2">
      <c r="A201" s="643"/>
      <c r="B201" s="644"/>
      <c r="C201" s="648"/>
      <c r="D201" s="174" t="s">
        <v>255</v>
      </c>
      <c r="E201" s="174" t="s">
        <v>256</v>
      </c>
      <c r="F201" s="174" t="s">
        <v>255</v>
      </c>
      <c r="G201" s="174" t="s">
        <v>256</v>
      </c>
    </row>
    <row r="202" spans="1:7" x14ac:dyDescent="0.2">
      <c r="A202" s="645"/>
      <c r="B202" s="646"/>
      <c r="C202" s="649"/>
      <c r="D202" s="175" t="s">
        <v>257</v>
      </c>
      <c r="E202" s="176"/>
      <c r="F202" s="175" t="s">
        <v>257</v>
      </c>
      <c r="G202" s="176"/>
    </row>
    <row r="203" spans="1:7" ht="13.5" thickBot="1" x14ac:dyDescent="0.25">
      <c r="A203" s="161">
        <v>1</v>
      </c>
      <c r="B203" s="159"/>
      <c r="C203" s="496">
        <v>2</v>
      </c>
      <c r="D203" s="497">
        <v>3</v>
      </c>
      <c r="E203" s="173">
        <v>4</v>
      </c>
      <c r="F203" s="498">
        <v>5</v>
      </c>
      <c r="G203" s="501">
        <v>6</v>
      </c>
    </row>
    <row r="204" spans="1:7" x14ac:dyDescent="0.2">
      <c r="A204" s="663" t="s">
        <v>258</v>
      </c>
      <c r="B204" s="664"/>
      <c r="C204" s="662" t="s">
        <v>382</v>
      </c>
      <c r="D204" s="669"/>
      <c r="E204" s="669"/>
      <c r="F204" s="478"/>
      <c r="G204" s="502"/>
    </row>
    <row r="205" spans="1:7" x14ac:dyDescent="0.2">
      <c r="A205" s="665"/>
      <c r="B205" s="659"/>
      <c r="C205" s="661"/>
      <c r="D205" s="667"/>
      <c r="E205" s="667"/>
      <c r="F205" s="650" t="e">
        <f>F207+F208</f>
        <v>#REF!</v>
      </c>
      <c r="G205" s="503"/>
    </row>
    <row r="206" spans="1:7" x14ac:dyDescent="0.2">
      <c r="A206" s="652" t="s">
        <v>379</v>
      </c>
      <c r="B206" s="653"/>
      <c r="C206" s="518"/>
      <c r="D206" s="475"/>
      <c r="E206" s="476"/>
      <c r="F206" s="651"/>
      <c r="G206" s="509"/>
    </row>
    <row r="207" spans="1:7" x14ac:dyDescent="0.2">
      <c r="A207" s="654"/>
      <c r="B207" s="655"/>
      <c r="C207" s="517"/>
      <c r="D207" s="324"/>
      <c r="E207" s="325"/>
      <c r="F207" s="289" t="e">
        <f>'Расходы '!#REF!-'Расходы '!#REF!</f>
        <v>#REF!</v>
      </c>
      <c r="G207" s="508"/>
    </row>
    <row r="208" spans="1:7" x14ac:dyDescent="0.2">
      <c r="A208" s="492"/>
      <c r="B208" s="323"/>
      <c r="C208" s="517"/>
      <c r="D208" s="324"/>
      <c r="E208" s="325"/>
      <c r="F208" s="289"/>
      <c r="G208" s="508"/>
    </row>
    <row r="209" spans="1:7" x14ac:dyDescent="0.2">
      <c r="A209" s="531"/>
      <c r="B209" s="532"/>
      <c r="C209" s="521"/>
      <c r="D209" s="162"/>
      <c r="E209" s="522"/>
      <c r="F209" s="162"/>
      <c r="G209" s="162"/>
    </row>
    <row r="210" spans="1:7" ht="13.5" thickBot="1" x14ac:dyDescent="0.25">
      <c r="A210" s="494" t="s">
        <v>259</v>
      </c>
      <c r="B210" s="499"/>
      <c r="C210" s="514"/>
      <c r="D210" s="179"/>
      <c r="E210" s="180"/>
      <c r="F210" s="495"/>
      <c r="G210" s="504"/>
    </row>
    <row r="211" spans="1:7" x14ac:dyDescent="0.2">
      <c r="A211" s="487" t="s">
        <v>392</v>
      </c>
      <c r="B211" s="488"/>
      <c r="C211" s="515" t="s">
        <v>383</v>
      </c>
      <c r="D211" s="489">
        <f>D157</f>
        <v>0</v>
      </c>
      <c r="E211" s="490"/>
      <c r="F211" s="491">
        <f>F212+F216</f>
        <v>0</v>
      </c>
      <c r="G211" s="505"/>
    </row>
    <row r="212" spans="1:7" x14ac:dyDescent="0.2">
      <c r="A212" s="492" t="s">
        <v>454</v>
      </c>
      <c r="B212" s="157"/>
      <c r="C212" s="516"/>
      <c r="D212" s="287">
        <f>D211-D216</f>
        <v>0</v>
      </c>
      <c r="E212" s="178"/>
      <c r="F212" s="289"/>
      <c r="G212" s="506"/>
    </row>
    <row r="213" spans="1:7" x14ac:dyDescent="0.2">
      <c r="A213" s="493"/>
      <c r="B213" s="323"/>
      <c r="C213" s="517"/>
      <c r="D213" s="324"/>
      <c r="E213" s="325"/>
      <c r="F213" s="530"/>
      <c r="G213" s="507"/>
    </row>
    <row r="214" spans="1:7" x14ac:dyDescent="0.2">
      <c r="A214" s="493"/>
      <c r="B214" s="323"/>
      <c r="C214" s="517"/>
      <c r="D214" s="324"/>
      <c r="E214" s="325"/>
      <c r="F214" s="530"/>
      <c r="G214" s="507"/>
    </row>
    <row r="215" spans="1:7" x14ac:dyDescent="0.2">
      <c r="A215" s="493"/>
      <c r="B215" s="323"/>
      <c r="C215" s="517"/>
      <c r="D215" s="324"/>
      <c r="E215" s="325"/>
      <c r="F215" s="530"/>
      <c r="G215" s="508"/>
    </row>
    <row r="216" spans="1:7" ht="13.5" thickBot="1" x14ac:dyDescent="0.25">
      <c r="A216" s="523"/>
      <c r="B216" s="524"/>
      <c r="C216" s="525"/>
      <c r="D216" s="526"/>
      <c r="E216" s="527"/>
      <c r="F216" s="528"/>
      <c r="G216" s="529"/>
    </row>
    <row r="217" spans="1:7" x14ac:dyDescent="0.2">
      <c r="A217" s="656" t="s">
        <v>393</v>
      </c>
      <c r="B217" s="657"/>
      <c r="C217" s="660" t="s">
        <v>384</v>
      </c>
      <c r="D217" s="666"/>
      <c r="E217" s="666"/>
      <c r="F217" s="486"/>
      <c r="G217" s="522"/>
    </row>
    <row r="218" spans="1:7" x14ac:dyDescent="0.2">
      <c r="A218" s="658"/>
      <c r="B218" s="659"/>
      <c r="C218" s="661"/>
      <c r="D218" s="667"/>
      <c r="E218" s="667"/>
      <c r="F218" s="160"/>
      <c r="G218" s="503"/>
    </row>
    <row r="219" spans="1:7" x14ac:dyDescent="0.2">
      <c r="A219" s="158" t="s">
        <v>385</v>
      </c>
      <c r="B219" s="500"/>
      <c r="C219" s="516"/>
      <c r="D219" s="177"/>
      <c r="E219" s="178"/>
      <c r="F219" s="288"/>
      <c r="G219" s="510"/>
    </row>
    <row r="220" spans="1:7" ht="13.5" thickBot="1" x14ac:dyDescent="0.25">
      <c r="A220" s="481"/>
      <c r="B220" s="482"/>
      <c r="C220" s="519"/>
      <c r="D220" s="483"/>
      <c r="E220" s="484"/>
      <c r="F220" s="485"/>
      <c r="G220" s="155"/>
    </row>
    <row r="221" spans="1:7" ht="13.5" thickBot="1" x14ac:dyDescent="0.25">
      <c r="A221" s="165" t="s">
        <v>260</v>
      </c>
      <c r="B221" s="166"/>
      <c r="C221" s="520"/>
      <c r="D221" s="290">
        <f>D211+D216</f>
        <v>0</v>
      </c>
      <c r="E221" s="290">
        <f>E211+E216</f>
        <v>0</v>
      </c>
      <c r="F221" s="533" t="e">
        <f>F205</f>
        <v>#REF!</v>
      </c>
      <c r="G221" s="511"/>
    </row>
    <row r="222" spans="1:7" x14ac:dyDescent="0.2">
      <c r="A222" s="155"/>
      <c r="B222" s="155"/>
      <c r="C222" s="155"/>
      <c r="D222" s="181"/>
      <c r="E222" s="181"/>
      <c r="F222" s="155"/>
      <c r="G222" s="155"/>
    </row>
    <row r="223" spans="1:7" ht="28.5" customHeight="1" x14ac:dyDescent="0.2">
      <c r="A223" s="155" t="s">
        <v>560</v>
      </c>
      <c r="B223" s="155"/>
      <c r="C223" s="155"/>
      <c r="D223" s="181"/>
      <c r="E223" s="181"/>
      <c r="F223" s="155"/>
      <c r="G223" s="155"/>
    </row>
    <row r="224" spans="1:7" ht="28.5" customHeight="1" x14ac:dyDescent="0.2">
      <c r="A224" s="14" t="s">
        <v>567</v>
      </c>
    </row>
  </sheetData>
  <mergeCells count="44">
    <mergeCell ref="E217:E218"/>
    <mergeCell ref="E204:E205"/>
    <mergeCell ref="A217:B218"/>
    <mergeCell ref="C217:C218"/>
    <mergeCell ref="D217:D218"/>
    <mergeCell ref="A204:B205"/>
    <mergeCell ref="C204:C205"/>
    <mergeCell ref="D204:D205"/>
    <mergeCell ref="I185:J185"/>
    <mergeCell ref="K185:L185"/>
    <mergeCell ref="D199:E199"/>
    <mergeCell ref="O165:P165"/>
    <mergeCell ref="F199:G199"/>
    <mergeCell ref="M185:N185"/>
    <mergeCell ref="M171:N171"/>
    <mergeCell ref="E181:E182"/>
    <mergeCell ref="I171:J171"/>
    <mergeCell ref="K171:L171"/>
    <mergeCell ref="K165:L165"/>
    <mergeCell ref="M165:N165"/>
    <mergeCell ref="M170:N170"/>
    <mergeCell ref="K170:L170"/>
    <mergeCell ref="D166:D167"/>
    <mergeCell ref="E166:E167"/>
    <mergeCell ref="A161:B164"/>
    <mergeCell ref="C161:C164"/>
    <mergeCell ref="D161:E161"/>
    <mergeCell ref="F205:F206"/>
    <mergeCell ref="A206:B207"/>
    <mergeCell ref="A199:B202"/>
    <mergeCell ref="C199:C202"/>
    <mergeCell ref="A181:B182"/>
    <mergeCell ref="C181:C182"/>
    <mergeCell ref="C166:C167"/>
    <mergeCell ref="A166:B167"/>
    <mergeCell ref="D181:D182"/>
    <mergeCell ref="J140:J141"/>
    <mergeCell ref="M161:P161"/>
    <mergeCell ref="M164:N164"/>
    <mergeCell ref="F161:G161"/>
    <mergeCell ref="M162:N162"/>
    <mergeCell ref="O162:P162"/>
    <mergeCell ref="M163:N163"/>
    <mergeCell ref="O163:P163"/>
  </mergeCells>
  <phoneticPr fontId="6" type="noConversion"/>
  <conditionalFormatting sqref="A222:G65541 C217:G217 A219:A221 B221 B216:G216 A216:A217 G191:G198 D194:D202 E194:E198 B190:B198 C204:D204 A203:A204 E200:E204 D190:E192 C210:D210 F203:G204 C190:C199 A190:A199 F190:F202 G200:G202 A213:G215 A210:A212 B212:D212 E210:G212 A208:B208 C219:G221 H186:IV65541 G153:G160 C181:H181 C183:H183 I181:IV183 A183:A185 B185 O94:P151 L94:L151 J154:J162 H163:H166 D156:D164 E156:E160 K94:K161 C166:D166 J142:J152 H154:I160 J98:J140 I98:I151 A165:A166 I96:J97 E162:E166 C168:D168 F165:G166 A77:A161 G112:G151 G162:G164 E111:G111 A186:G189 C184:IV185 Q94:IV170 O153:P170 L153:L170 B170:D170 M94:N170 E112:E154 K1:IV93 H96:H151 F96:G110 F112:F164 A1:A75 B1:B160 C1:C161 B171:IV180 F207:F208 G206:G208 A206 C206:E208 A168:A181 E74:E110 D74:D154 F74:J95 E168:H170 I165:K170 H169:I169 F126:I126 A71:IV71 A32:IV32 A60:IV60 A28:IV28 A50:IV50 D1:J73">
    <cfRule type="cellIs" dxfId="5" priority="1" stopIfTrue="1" operator="equal">
      <formula>0</formula>
    </cfRule>
  </conditionalFormatting>
  <printOptions gridLinesSet="0"/>
  <pageMargins left="0.39370078740157483" right="0.15748031496062992" top="0.47244094488188981" bottom="0.23622047244094491" header="0" footer="0"/>
  <pageSetup paperSize="9" scale="85" pageOrder="overThenDown" orientation="landscape" r:id="rId1"/>
  <headerFooter alignWithMargins="0"/>
  <rowBreaks count="5" manualBreakCount="5">
    <brk id="45" max="9" man="1"/>
    <brk id="73" max="9" man="1"/>
    <brk id="101" max="9" man="1"/>
    <brk id="151" max="9" man="1"/>
    <brk id="18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362"/>
  <sheetViews>
    <sheetView view="pageBreakPreview" zoomScale="130" zoomScaleNormal="120" zoomScaleSheetLayoutView="130" workbookViewId="0">
      <selection activeCell="D365" sqref="D365"/>
    </sheetView>
  </sheetViews>
  <sheetFormatPr defaultRowHeight="12.75" x14ac:dyDescent="0.2"/>
  <cols>
    <col min="1" max="1" width="36.140625" style="258" customWidth="1"/>
    <col min="2" max="2" width="4.28515625" style="320" customWidth="1"/>
    <col min="3" max="3" width="20.5703125" style="118" customWidth="1"/>
    <col min="4" max="4" width="12.85546875" style="118" customWidth="1"/>
    <col min="5" max="6" width="13" style="118" customWidth="1"/>
    <col min="7" max="8" width="5.5703125" style="118" customWidth="1"/>
    <col min="9" max="9" width="13.42578125" style="118" customWidth="1"/>
    <col min="10" max="10" width="12.85546875" style="164" customWidth="1"/>
    <col min="11" max="11" width="12.7109375" style="164" customWidth="1"/>
    <col min="12" max="16384" width="9.140625" style="118"/>
  </cols>
  <sheetData>
    <row r="1" spans="1:11" ht="15" x14ac:dyDescent="0.25">
      <c r="B1" s="308"/>
      <c r="C1" s="115"/>
      <c r="D1" s="114" t="s">
        <v>129</v>
      </c>
      <c r="E1" s="116"/>
      <c r="F1" s="116"/>
      <c r="G1" s="116"/>
      <c r="H1" s="116"/>
      <c r="I1" s="116"/>
      <c r="J1" s="116" t="s">
        <v>149</v>
      </c>
      <c r="K1" s="117"/>
    </row>
    <row r="2" spans="1:11" x14ac:dyDescent="0.2">
      <c r="A2" s="259"/>
      <c r="B2" s="309"/>
      <c r="C2" s="119"/>
      <c r="D2" s="120"/>
      <c r="E2" s="120"/>
      <c r="F2" s="120"/>
      <c r="G2" s="120"/>
      <c r="H2" s="120"/>
      <c r="I2" s="120"/>
      <c r="J2" s="263"/>
      <c r="K2" s="264"/>
    </row>
    <row r="3" spans="1:11" ht="12" customHeight="1" x14ac:dyDescent="0.2">
      <c r="A3" s="260"/>
      <c r="B3" s="310"/>
      <c r="C3" s="121" t="s">
        <v>131</v>
      </c>
      <c r="D3" s="122"/>
      <c r="E3" s="123"/>
      <c r="F3" s="670" t="s">
        <v>63</v>
      </c>
      <c r="G3" s="671"/>
      <c r="H3" s="671"/>
      <c r="I3" s="672"/>
      <c r="J3" s="126" t="s">
        <v>130</v>
      </c>
      <c r="K3" s="124"/>
    </row>
    <row r="4" spans="1:11" ht="9.75" customHeight="1" x14ac:dyDescent="0.2">
      <c r="A4" s="261"/>
      <c r="B4" s="311" t="s">
        <v>78</v>
      </c>
      <c r="C4" s="127" t="s">
        <v>134</v>
      </c>
      <c r="D4" s="122" t="s">
        <v>150</v>
      </c>
      <c r="E4" s="123" t="s">
        <v>132</v>
      </c>
      <c r="F4" s="673"/>
      <c r="G4" s="674"/>
      <c r="H4" s="674"/>
      <c r="I4" s="675"/>
      <c r="J4" s="129" t="s">
        <v>133</v>
      </c>
      <c r="K4" s="128"/>
    </row>
    <row r="5" spans="1:11" ht="11.25" customHeight="1" x14ac:dyDescent="0.2">
      <c r="A5" s="260"/>
      <c r="B5" s="311" t="s">
        <v>79</v>
      </c>
      <c r="C5" s="127" t="s">
        <v>137</v>
      </c>
      <c r="D5" s="122" t="s">
        <v>151</v>
      </c>
      <c r="E5" s="122" t="s">
        <v>135</v>
      </c>
      <c r="F5" s="130" t="s">
        <v>123</v>
      </c>
      <c r="G5" s="146" t="s">
        <v>64</v>
      </c>
      <c r="H5" s="147" t="s">
        <v>67</v>
      </c>
      <c r="I5" s="125"/>
      <c r="J5" s="123" t="s">
        <v>136</v>
      </c>
      <c r="K5" s="123" t="s">
        <v>136</v>
      </c>
    </row>
    <row r="6" spans="1:11" ht="11.25" customHeight="1" x14ac:dyDescent="0.2">
      <c r="A6" s="261" t="s">
        <v>60</v>
      </c>
      <c r="B6" s="311" t="s">
        <v>80</v>
      </c>
      <c r="C6" s="121" t="s">
        <v>141</v>
      </c>
      <c r="D6" s="122" t="s">
        <v>58</v>
      </c>
      <c r="E6" s="131" t="s">
        <v>138</v>
      </c>
      <c r="F6" s="131" t="s">
        <v>124</v>
      </c>
      <c r="G6" s="148" t="s">
        <v>65</v>
      </c>
      <c r="H6" s="148" t="s">
        <v>68</v>
      </c>
      <c r="I6" s="122" t="s">
        <v>69</v>
      </c>
      <c r="J6" s="123" t="s">
        <v>139</v>
      </c>
      <c r="K6" s="123" t="s">
        <v>140</v>
      </c>
    </row>
    <row r="7" spans="1:11" ht="10.5" customHeight="1" x14ac:dyDescent="0.2">
      <c r="A7" s="260"/>
      <c r="B7" s="311"/>
      <c r="C7" s="121" t="s">
        <v>143</v>
      </c>
      <c r="D7" s="122"/>
      <c r="E7" s="131"/>
      <c r="F7" s="131" t="s">
        <v>114</v>
      </c>
      <c r="G7" s="148" t="s">
        <v>66</v>
      </c>
      <c r="H7" s="148"/>
      <c r="I7" s="122"/>
      <c r="J7" s="123" t="s">
        <v>142</v>
      </c>
      <c r="K7" s="123" t="s">
        <v>135</v>
      </c>
    </row>
    <row r="8" spans="1:11" ht="11.25" customHeight="1" x14ac:dyDescent="0.2">
      <c r="A8" s="260"/>
      <c r="B8" s="311"/>
      <c r="C8" s="121"/>
      <c r="D8" s="122"/>
      <c r="E8" s="131"/>
      <c r="F8" s="131" t="s">
        <v>115</v>
      </c>
      <c r="G8" s="148"/>
      <c r="H8" s="148"/>
      <c r="I8" s="122"/>
      <c r="J8" s="123"/>
      <c r="K8" s="123" t="s">
        <v>138</v>
      </c>
    </row>
    <row r="9" spans="1:11" x14ac:dyDescent="0.2">
      <c r="A9" s="343">
        <v>1</v>
      </c>
      <c r="B9" s="344">
        <v>2</v>
      </c>
      <c r="C9" s="345">
        <v>3</v>
      </c>
      <c r="D9" s="130" t="s">
        <v>55</v>
      </c>
      <c r="E9" s="125" t="s">
        <v>56</v>
      </c>
      <c r="F9" s="125" t="s">
        <v>70</v>
      </c>
      <c r="G9" s="130" t="s">
        <v>71</v>
      </c>
      <c r="H9" s="130" t="s">
        <v>72</v>
      </c>
      <c r="I9" s="130" t="s">
        <v>73</v>
      </c>
      <c r="J9" s="332" t="s">
        <v>144</v>
      </c>
      <c r="K9" s="332" t="s">
        <v>145</v>
      </c>
    </row>
    <row r="10" spans="1:11" ht="15" customHeight="1" x14ac:dyDescent="0.2">
      <c r="A10" s="412" t="s">
        <v>146</v>
      </c>
      <c r="B10" s="582" t="s">
        <v>147</v>
      </c>
      <c r="C10" s="477" t="s">
        <v>108</v>
      </c>
      <c r="D10" s="583">
        <f>D12+D13+D14+D15+D16+D17+D18+D19+D20+D21+D22+D23+D24+D25+D26</f>
        <v>8547602.4199999999</v>
      </c>
      <c r="E10" s="583">
        <f t="shared" ref="E10:K10" si="0">E12+E13+E14+E15+E16+E17+E18+E19+E20+E21+E22+E23+E24+E25+E26</f>
        <v>8547602.4199999999</v>
      </c>
      <c r="F10" s="583">
        <f t="shared" si="0"/>
        <v>3145547.11</v>
      </c>
      <c r="G10" s="583">
        <f t="shared" si="0"/>
        <v>0</v>
      </c>
      <c r="H10" s="583">
        <f t="shared" si="0"/>
        <v>0</v>
      </c>
      <c r="I10" s="583">
        <f t="shared" si="0"/>
        <v>3145547.11</v>
      </c>
      <c r="J10" s="583">
        <f t="shared" si="0"/>
        <v>5773431.6899999995</v>
      </c>
      <c r="K10" s="583">
        <f t="shared" si="0"/>
        <v>5773431.6899999995</v>
      </c>
    </row>
    <row r="11" spans="1:11" ht="15" customHeight="1" x14ac:dyDescent="0.2">
      <c r="A11" s="412" t="s">
        <v>61</v>
      </c>
      <c r="B11" s="582"/>
      <c r="C11" s="477"/>
      <c r="D11" s="414"/>
      <c r="E11" s="414"/>
      <c r="F11" s="414"/>
      <c r="G11" s="584"/>
      <c r="H11" s="584"/>
      <c r="I11" s="416"/>
      <c r="J11" s="416"/>
      <c r="K11" s="416"/>
    </row>
    <row r="12" spans="1:11" s="335" customFormat="1" ht="34.5" customHeight="1" x14ac:dyDescent="0.2">
      <c r="A12" s="412" t="s">
        <v>33</v>
      </c>
      <c r="B12" s="418"/>
      <c r="C12" s="585" t="s">
        <v>279</v>
      </c>
      <c r="D12" s="586">
        <f t="shared" ref="D12:K12" si="1">D27</f>
        <v>607568.5</v>
      </c>
      <c r="E12" s="586">
        <f t="shared" si="1"/>
        <v>607568.5</v>
      </c>
      <c r="F12" s="586">
        <f t="shared" si="1"/>
        <v>268150.44</v>
      </c>
      <c r="G12" s="587">
        <f t="shared" si="1"/>
        <v>0</v>
      </c>
      <c r="H12" s="587">
        <f t="shared" si="1"/>
        <v>0</v>
      </c>
      <c r="I12" s="586">
        <f t="shared" si="1"/>
        <v>268150.44</v>
      </c>
      <c r="J12" s="586">
        <f t="shared" si="1"/>
        <v>339418.06</v>
      </c>
      <c r="K12" s="586">
        <f t="shared" si="1"/>
        <v>339418.06</v>
      </c>
    </row>
    <row r="13" spans="1:11" s="335" customFormat="1" ht="33.75" customHeight="1" x14ac:dyDescent="0.2">
      <c r="A13" s="417" t="s">
        <v>34</v>
      </c>
      <c r="B13" s="418"/>
      <c r="C13" s="585" t="s">
        <v>280</v>
      </c>
      <c r="D13" s="586">
        <f>D43+D97</f>
        <v>3253561.51</v>
      </c>
      <c r="E13" s="586">
        <f>E43+E97</f>
        <v>3253561.51</v>
      </c>
      <c r="F13" s="586">
        <f>F43+F97</f>
        <v>1353471.81</v>
      </c>
      <c r="G13" s="586">
        <f>G43+G63+G73+G86+G97+G89</f>
        <v>0</v>
      </c>
      <c r="H13" s="586">
        <f>H43+H63+H73+H86+H97+H89</f>
        <v>0</v>
      </c>
      <c r="I13" s="586">
        <f>I43+I97</f>
        <v>1353471.81</v>
      </c>
      <c r="J13" s="586">
        <f>J43+J63+J73+J86+J97+J89</f>
        <v>2271466.08</v>
      </c>
      <c r="K13" s="586">
        <f>K43+K63+K73+K86+K97+K89</f>
        <v>2271466.08</v>
      </c>
    </row>
    <row r="14" spans="1:11" s="333" customFormat="1" ht="21.75" hidden="1" customHeight="1" x14ac:dyDescent="0.2">
      <c r="A14" s="401" t="s">
        <v>314</v>
      </c>
      <c r="B14" s="397"/>
      <c r="C14" s="398" t="s">
        <v>315</v>
      </c>
      <c r="D14" s="399">
        <f t="shared" ref="D14:K14" si="2">D100</f>
        <v>0</v>
      </c>
      <c r="E14" s="399">
        <f t="shared" si="2"/>
        <v>0</v>
      </c>
      <c r="F14" s="399">
        <f t="shared" si="2"/>
        <v>0</v>
      </c>
      <c r="G14" s="400">
        <f t="shared" si="2"/>
        <v>0</v>
      </c>
      <c r="H14" s="400">
        <f t="shared" si="2"/>
        <v>0</v>
      </c>
      <c r="I14" s="399">
        <f t="shared" si="2"/>
        <v>0</v>
      </c>
      <c r="J14" s="399">
        <f t="shared" si="2"/>
        <v>0</v>
      </c>
      <c r="K14" s="399">
        <f t="shared" si="2"/>
        <v>0</v>
      </c>
    </row>
    <row r="15" spans="1:11" s="335" customFormat="1" ht="18.75" customHeight="1" x14ac:dyDescent="0.2">
      <c r="A15" s="417" t="s">
        <v>319</v>
      </c>
      <c r="B15" s="418"/>
      <c r="C15" s="585" t="s">
        <v>340</v>
      </c>
      <c r="D15" s="586">
        <f t="shared" ref="D15:K15" si="3">D104</f>
        <v>5000</v>
      </c>
      <c r="E15" s="586">
        <f t="shared" si="3"/>
        <v>5000</v>
      </c>
      <c r="F15" s="586">
        <f t="shared" si="3"/>
        <v>0</v>
      </c>
      <c r="G15" s="587">
        <f t="shared" si="3"/>
        <v>0</v>
      </c>
      <c r="H15" s="587">
        <f t="shared" si="3"/>
        <v>0</v>
      </c>
      <c r="I15" s="586">
        <f>I104</f>
        <v>0</v>
      </c>
      <c r="J15" s="586">
        <f t="shared" si="3"/>
        <v>5000</v>
      </c>
      <c r="K15" s="586">
        <f t="shared" si="3"/>
        <v>5000</v>
      </c>
    </row>
    <row r="16" spans="1:11" s="335" customFormat="1" ht="18.75" customHeight="1" x14ac:dyDescent="0.2">
      <c r="A16" s="417" t="s">
        <v>619</v>
      </c>
      <c r="B16" s="418"/>
      <c r="C16" s="635" t="s">
        <v>623</v>
      </c>
      <c r="D16" s="586">
        <f>D108</f>
        <v>1440</v>
      </c>
      <c r="E16" s="586">
        <f t="shared" ref="E16:K16" si="4">E108</f>
        <v>1440</v>
      </c>
      <c r="F16" s="586">
        <f t="shared" si="4"/>
        <v>0</v>
      </c>
      <c r="G16" s="586">
        <f t="shared" si="4"/>
        <v>0</v>
      </c>
      <c r="H16" s="586">
        <f t="shared" si="4"/>
        <v>0</v>
      </c>
      <c r="I16" s="586">
        <f t="shared" si="4"/>
        <v>0</v>
      </c>
      <c r="J16" s="586">
        <f t="shared" si="4"/>
        <v>1440</v>
      </c>
      <c r="K16" s="586">
        <f t="shared" si="4"/>
        <v>1440</v>
      </c>
    </row>
    <row r="17" spans="1:11" s="335" customFormat="1" ht="22.5" customHeight="1" x14ac:dyDescent="0.2">
      <c r="A17" s="412" t="s">
        <v>36</v>
      </c>
      <c r="B17" s="418"/>
      <c r="C17" s="585" t="s">
        <v>281</v>
      </c>
      <c r="D17" s="586">
        <f t="shared" ref="D17:K17" si="5">D111</f>
        <v>63500</v>
      </c>
      <c r="E17" s="586">
        <f t="shared" si="5"/>
        <v>63500</v>
      </c>
      <c r="F17" s="586">
        <f t="shared" si="5"/>
        <v>24332.22</v>
      </c>
      <c r="G17" s="587">
        <f t="shared" si="5"/>
        <v>0</v>
      </c>
      <c r="H17" s="587">
        <f t="shared" si="5"/>
        <v>0</v>
      </c>
      <c r="I17" s="586">
        <f t="shared" si="5"/>
        <v>24332.22</v>
      </c>
      <c r="J17" s="586">
        <f t="shared" si="5"/>
        <v>39167.78</v>
      </c>
      <c r="K17" s="586">
        <f t="shared" si="5"/>
        <v>39167.78</v>
      </c>
    </row>
    <row r="18" spans="1:11" s="335" customFormat="1" ht="36" customHeight="1" x14ac:dyDescent="0.2">
      <c r="A18" s="412" t="s">
        <v>184</v>
      </c>
      <c r="B18" s="418"/>
      <c r="C18" s="585" t="s">
        <v>344</v>
      </c>
      <c r="D18" s="586">
        <f t="shared" ref="D18:K18" si="6">D122</f>
        <v>47217</v>
      </c>
      <c r="E18" s="586">
        <f t="shared" si="6"/>
        <v>47217</v>
      </c>
      <c r="F18" s="586">
        <f t="shared" si="6"/>
        <v>0</v>
      </c>
      <c r="G18" s="587">
        <f t="shared" si="6"/>
        <v>0</v>
      </c>
      <c r="H18" s="587">
        <f t="shared" si="6"/>
        <v>0</v>
      </c>
      <c r="I18" s="586">
        <f t="shared" si="6"/>
        <v>0</v>
      </c>
      <c r="J18" s="586">
        <f t="shared" si="6"/>
        <v>47217</v>
      </c>
      <c r="K18" s="586">
        <f t="shared" si="6"/>
        <v>47217</v>
      </c>
    </row>
    <row r="19" spans="1:11" s="335" customFormat="1" ht="19.5" customHeight="1" x14ac:dyDescent="0.2">
      <c r="A19" s="412" t="s">
        <v>397</v>
      </c>
      <c r="B19" s="418"/>
      <c r="C19" s="585" t="s">
        <v>396</v>
      </c>
      <c r="D19" s="586">
        <f t="shared" ref="D19:K19" si="7">D139</f>
        <v>1407965.41</v>
      </c>
      <c r="E19" s="586">
        <f t="shared" si="7"/>
        <v>1407965.41</v>
      </c>
      <c r="F19" s="586">
        <f t="shared" si="7"/>
        <v>97020.64</v>
      </c>
      <c r="G19" s="586">
        <f t="shared" si="7"/>
        <v>0</v>
      </c>
      <c r="H19" s="586">
        <f t="shared" si="7"/>
        <v>0</v>
      </c>
      <c r="I19" s="586">
        <f t="shared" si="7"/>
        <v>97020.64</v>
      </c>
      <c r="J19" s="586">
        <f t="shared" si="7"/>
        <v>1310944.77</v>
      </c>
      <c r="K19" s="586">
        <f t="shared" si="7"/>
        <v>1310944.77</v>
      </c>
    </row>
    <row r="20" spans="1:11" s="335" customFormat="1" ht="20.25" customHeight="1" x14ac:dyDescent="0.2">
      <c r="A20" s="412" t="s">
        <v>37</v>
      </c>
      <c r="B20" s="418"/>
      <c r="C20" s="585" t="s">
        <v>282</v>
      </c>
      <c r="D20" s="586">
        <f t="shared" ref="D20:K20" si="8">D155</f>
        <v>893750</v>
      </c>
      <c r="E20" s="586">
        <f t="shared" si="8"/>
        <v>893750</v>
      </c>
      <c r="F20" s="586">
        <f t="shared" si="8"/>
        <v>235368</v>
      </c>
      <c r="G20" s="587">
        <f t="shared" si="8"/>
        <v>0</v>
      </c>
      <c r="H20" s="587">
        <f t="shared" si="8"/>
        <v>0</v>
      </c>
      <c r="I20" s="586">
        <f t="shared" si="8"/>
        <v>235368</v>
      </c>
      <c r="J20" s="586">
        <f t="shared" si="8"/>
        <v>658382</v>
      </c>
      <c r="K20" s="586">
        <f t="shared" si="8"/>
        <v>658382</v>
      </c>
    </row>
    <row r="21" spans="1:11" s="335" customFormat="1" ht="24" customHeight="1" x14ac:dyDescent="0.2">
      <c r="A21" s="412" t="s">
        <v>235</v>
      </c>
      <c r="B21" s="418"/>
      <c r="C21" s="585" t="s">
        <v>524</v>
      </c>
      <c r="D21" s="586">
        <f t="shared" ref="D21:K21" si="9">D247</f>
        <v>2244600</v>
      </c>
      <c r="E21" s="586">
        <f t="shared" si="9"/>
        <v>2244600</v>
      </c>
      <c r="F21" s="586">
        <f t="shared" si="9"/>
        <v>1164804</v>
      </c>
      <c r="G21" s="587">
        <f t="shared" si="9"/>
        <v>0</v>
      </c>
      <c r="H21" s="587">
        <f t="shared" si="9"/>
        <v>0</v>
      </c>
      <c r="I21" s="586">
        <f t="shared" si="9"/>
        <v>1164804</v>
      </c>
      <c r="J21" s="586">
        <f t="shared" si="9"/>
        <v>1079796</v>
      </c>
      <c r="K21" s="586">
        <f t="shared" si="9"/>
        <v>1079796</v>
      </c>
    </row>
    <row r="22" spans="1:11" s="333" customFormat="1" ht="22.5" hidden="1" customHeight="1" x14ac:dyDescent="0.2">
      <c r="A22" s="395" t="s">
        <v>238</v>
      </c>
      <c r="B22" s="397"/>
      <c r="C22" s="398" t="s">
        <v>241</v>
      </c>
      <c r="D22" s="399">
        <f t="shared" ref="D22:K22" si="10">D274</f>
        <v>0</v>
      </c>
      <c r="E22" s="399">
        <f t="shared" si="10"/>
        <v>0</v>
      </c>
      <c r="F22" s="399">
        <f t="shared" si="10"/>
        <v>0</v>
      </c>
      <c r="G22" s="400">
        <f t="shared" si="10"/>
        <v>0</v>
      </c>
      <c r="H22" s="400">
        <f t="shared" si="10"/>
        <v>0</v>
      </c>
      <c r="I22" s="399">
        <f t="shared" si="10"/>
        <v>0</v>
      </c>
      <c r="J22" s="399">
        <f t="shared" si="10"/>
        <v>0</v>
      </c>
      <c r="K22" s="399">
        <f t="shared" si="10"/>
        <v>0</v>
      </c>
    </row>
    <row r="23" spans="1:11" s="333" customFormat="1" ht="22.5" hidden="1" customHeight="1" x14ac:dyDescent="0.2">
      <c r="A23" s="395" t="s">
        <v>234</v>
      </c>
      <c r="B23" s="397"/>
      <c r="C23" s="398" t="s">
        <v>285</v>
      </c>
      <c r="D23" s="399">
        <f t="shared" ref="D23:K23" si="11">D278</f>
        <v>0</v>
      </c>
      <c r="E23" s="399">
        <f t="shared" si="11"/>
        <v>0</v>
      </c>
      <c r="F23" s="399">
        <f t="shared" si="11"/>
        <v>0</v>
      </c>
      <c r="G23" s="400">
        <f t="shared" si="11"/>
        <v>0</v>
      </c>
      <c r="H23" s="400">
        <f t="shared" si="11"/>
        <v>0</v>
      </c>
      <c r="I23" s="399">
        <f t="shared" si="11"/>
        <v>0</v>
      </c>
      <c r="J23" s="399">
        <f t="shared" si="11"/>
        <v>0</v>
      </c>
      <c r="K23" s="399">
        <f t="shared" si="11"/>
        <v>0</v>
      </c>
    </row>
    <row r="24" spans="1:11" s="335" customFormat="1" ht="24" customHeight="1" x14ac:dyDescent="0.2">
      <c r="A24" s="412" t="s">
        <v>341</v>
      </c>
      <c r="B24" s="418"/>
      <c r="C24" s="585" t="s">
        <v>509</v>
      </c>
      <c r="D24" s="586">
        <f t="shared" ref="D24:K24" si="12">D310</f>
        <v>23000</v>
      </c>
      <c r="E24" s="586">
        <f t="shared" si="12"/>
        <v>23000</v>
      </c>
      <c r="F24" s="586">
        <f t="shared" si="12"/>
        <v>2400</v>
      </c>
      <c r="G24" s="587">
        <f t="shared" si="12"/>
        <v>0</v>
      </c>
      <c r="H24" s="587">
        <f t="shared" si="12"/>
        <v>0</v>
      </c>
      <c r="I24" s="586">
        <f t="shared" si="12"/>
        <v>2400</v>
      </c>
      <c r="J24" s="586">
        <f t="shared" si="12"/>
        <v>20600</v>
      </c>
      <c r="K24" s="586">
        <f t="shared" si="12"/>
        <v>20600</v>
      </c>
    </row>
    <row r="25" spans="1:11" s="333" customFormat="1" ht="24" hidden="1" customHeight="1" x14ac:dyDescent="0.2">
      <c r="A25" s="395" t="s">
        <v>342</v>
      </c>
      <c r="B25" s="397"/>
      <c r="C25" s="398" t="s">
        <v>318</v>
      </c>
      <c r="D25" s="399">
        <f t="shared" ref="D25:K25" si="13">D314</f>
        <v>0</v>
      </c>
      <c r="E25" s="399">
        <f t="shared" si="13"/>
        <v>0</v>
      </c>
      <c r="F25" s="399">
        <f t="shared" si="13"/>
        <v>0</v>
      </c>
      <c r="G25" s="400">
        <f t="shared" si="13"/>
        <v>0</v>
      </c>
      <c r="H25" s="400">
        <f t="shared" si="13"/>
        <v>0</v>
      </c>
      <c r="I25" s="399">
        <f t="shared" si="13"/>
        <v>0</v>
      </c>
      <c r="J25" s="399">
        <f t="shared" si="13"/>
        <v>0</v>
      </c>
      <c r="K25" s="399">
        <f t="shared" si="13"/>
        <v>0</v>
      </c>
    </row>
    <row r="26" spans="1:11" s="333" customFormat="1" ht="22.5" hidden="1" customHeight="1" x14ac:dyDescent="0.2">
      <c r="A26" s="395" t="s">
        <v>343</v>
      </c>
      <c r="B26" s="397"/>
      <c r="C26" s="398" t="s">
        <v>283</v>
      </c>
      <c r="D26" s="399">
        <f t="shared" ref="D26:K26" si="14">D319</f>
        <v>0</v>
      </c>
      <c r="E26" s="399">
        <f t="shared" si="14"/>
        <v>0</v>
      </c>
      <c r="F26" s="399">
        <f t="shared" si="14"/>
        <v>0</v>
      </c>
      <c r="G26" s="400">
        <f t="shared" si="14"/>
        <v>0</v>
      </c>
      <c r="H26" s="400">
        <f t="shared" si="14"/>
        <v>0</v>
      </c>
      <c r="I26" s="399">
        <f t="shared" si="14"/>
        <v>0</v>
      </c>
      <c r="J26" s="399">
        <f t="shared" si="14"/>
        <v>0</v>
      </c>
      <c r="K26" s="399">
        <f t="shared" si="14"/>
        <v>0</v>
      </c>
    </row>
    <row r="27" spans="1:11" s="267" customFormat="1" ht="58.5" customHeight="1" x14ac:dyDescent="0.2">
      <c r="A27" s="589" t="s">
        <v>33</v>
      </c>
      <c r="B27" s="590" t="s">
        <v>366</v>
      </c>
      <c r="C27" s="591" t="s">
        <v>434</v>
      </c>
      <c r="D27" s="592">
        <f>D32+D34+D30+D31</f>
        <v>607568.5</v>
      </c>
      <c r="E27" s="592">
        <f t="shared" ref="E27:K27" si="15">E32+E34+E30+E31</f>
        <v>607568.5</v>
      </c>
      <c r="F27" s="592">
        <f t="shared" si="15"/>
        <v>268150.44</v>
      </c>
      <c r="G27" s="592">
        <f t="shared" si="15"/>
        <v>0</v>
      </c>
      <c r="H27" s="592">
        <f t="shared" si="15"/>
        <v>0</v>
      </c>
      <c r="I27" s="592">
        <f t="shared" si="15"/>
        <v>268150.44</v>
      </c>
      <c r="J27" s="592">
        <f t="shared" si="15"/>
        <v>339418.06</v>
      </c>
      <c r="K27" s="592">
        <f t="shared" si="15"/>
        <v>339418.06</v>
      </c>
    </row>
    <row r="28" spans="1:11" s="245" customFormat="1" ht="15" hidden="1" customHeight="1" x14ac:dyDescent="0.2">
      <c r="A28" s="404" t="s">
        <v>186</v>
      </c>
      <c r="B28" s="405" t="s">
        <v>365</v>
      </c>
      <c r="C28" s="406" t="s">
        <v>486</v>
      </c>
      <c r="D28" s="407">
        <f t="shared" ref="D28:I28" si="16">D29</f>
        <v>584200</v>
      </c>
      <c r="E28" s="407">
        <f t="shared" si="16"/>
        <v>584200</v>
      </c>
      <c r="F28" s="407">
        <f t="shared" si="16"/>
        <v>262750.44</v>
      </c>
      <c r="G28" s="407">
        <f t="shared" si="16"/>
        <v>0</v>
      </c>
      <c r="H28" s="407">
        <f t="shared" si="16"/>
        <v>0</v>
      </c>
      <c r="I28" s="407">
        <f t="shared" si="16"/>
        <v>262750.44</v>
      </c>
      <c r="J28" s="408">
        <f t="shared" ref="J28:J71" si="17">D28-F28</f>
        <v>321449.56</v>
      </c>
      <c r="K28" s="408">
        <f t="shared" ref="K28:K71" si="18">E28-F28</f>
        <v>321449.56</v>
      </c>
    </row>
    <row r="29" spans="1:11" s="243" customFormat="1" ht="21.75" hidden="1" customHeight="1" x14ac:dyDescent="0.2">
      <c r="A29" s="409" t="s">
        <v>19</v>
      </c>
      <c r="B29" s="410"/>
      <c r="C29" s="411" t="s">
        <v>485</v>
      </c>
      <c r="D29" s="408">
        <f t="shared" ref="D29:I29" si="19">D32+D33+D34</f>
        <v>584200</v>
      </c>
      <c r="E29" s="408">
        <f t="shared" si="19"/>
        <v>584200</v>
      </c>
      <c r="F29" s="408">
        <f t="shared" si="19"/>
        <v>262750.44</v>
      </c>
      <c r="G29" s="408">
        <f t="shared" si="19"/>
        <v>0</v>
      </c>
      <c r="H29" s="408">
        <f t="shared" si="19"/>
        <v>0</v>
      </c>
      <c r="I29" s="408">
        <f t="shared" si="19"/>
        <v>262750.44</v>
      </c>
      <c r="J29" s="408">
        <f t="shared" si="17"/>
        <v>321449.56</v>
      </c>
      <c r="K29" s="408">
        <f t="shared" si="18"/>
        <v>321449.56</v>
      </c>
    </row>
    <row r="30" spans="1:11" ht="17.25" customHeight="1" x14ac:dyDescent="0.2">
      <c r="A30" s="417" t="s">
        <v>20</v>
      </c>
      <c r="B30" s="418"/>
      <c r="C30" s="414" t="s">
        <v>624</v>
      </c>
      <c r="D30" s="420">
        <v>17948.16</v>
      </c>
      <c r="E30" s="420">
        <f>D30</f>
        <v>17948.16</v>
      </c>
      <c r="F30" s="420">
        <v>4000</v>
      </c>
      <c r="G30" s="420"/>
      <c r="H30" s="420"/>
      <c r="I30" s="416">
        <f t="shared" ref="I30:I31" si="20">F30+G30+H30</f>
        <v>4000</v>
      </c>
      <c r="J30" s="416">
        <f t="shared" si="17"/>
        <v>13948.16</v>
      </c>
      <c r="K30" s="416">
        <f>E30-F30</f>
        <v>13948.16</v>
      </c>
    </row>
    <row r="31" spans="1:11" ht="17.25" customHeight="1" x14ac:dyDescent="0.2">
      <c r="A31" s="417" t="s">
        <v>242</v>
      </c>
      <c r="B31" s="418"/>
      <c r="C31" s="414" t="s">
        <v>625</v>
      </c>
      <c r="D31" s="420">
        <v>5420.34</v>
      </c>
      <c r="E31" s="420">
        <f>D31</f>
        <v>5420.34</v>
      </c>
      <c r="F31" s="420">
        <v>1400</v>
      </c>
      <c r="G31" s="420"/>
      <c r="H31" s="420"/>
      <c r="I31" s="416">
        <f t="shared" si="20"/>
        <v>1400</v>
      </c>
      <c r="J31" s="416">
        <f t="shared" si="17"/>
        <v>4020.34</v>
      </c>
      <c r="K31" s="416">
        <f>E31-F31</f>
        <v>4020.34</v>
      </c>
    </row>
    <row r="32" spans="1:11" ht="16.5" customHeight="1" x14ac:dyDescent="0.2">
      <c r="A32" s="412" t="s">
        <v>20</v>
      </c>
      <c r="B32" s="413"/>
      <c r="C32" s="414" t="s">
        <v>569</v>
      </c>
      <c r="D32" s="415">
        <v>448704</v>
      </c>
      <c r="E32" s="415">
        <f>D32</f>
        <v>448704</v>
      </c>
      <c r="F32" s="415">
        <v>205432</v>
      </c>
      <c r="G32" s="415"/>
      <c r="H32" s="416"/>
      <c r="I32" s="416">
        <f>F32+G32+H32</f>
        <v>205432</v>
      </c>
      <c r="J32" s="416">
        <f t="shared" si="17"/>
        <v>243272</v>
      </c>
      <c r="K32" s="416">
        <f t="shared" si="18"/>
        <v>243272</v>
      </c>
    </row>
    <row r="33" spans="1:11" ht="13.5" hidden="1" customHeight="1" x14ac:dyDescent="0.2">
      <c r="A33" s="373" t="s">
        <v>21</v>
      </c>
      <c r="B33" s="374">
        <v>450</v>
      </c>
      <c r="C33" s="342" t="s">
        <v>187</v>
      </c>
      <c r="D33" s="347"/>
      <c r="E33" s="347"/>
      <c r="F33" s="347"/>
      <c r="G33" s="347"/>
      <c r="H33" s="347"/>
      <c r="I33" s="347">
        <f>F33+G33+H33</f>
        <v>0</v>
      </c>
      <c r="J33" s="347">
        <f t="shared" si="17"/>
        <v>0</v>
      </c>
      <c r="K33" s="347">
        <f t="shared" si="18"/>
        <v>0</v>
      </c>
    </row>
    <row r="34" spans="1:11" ht="13.5" customHeight="1" x14ac:dyDescent="0.2">
      <c r="A34" s="417" t="s">
        <v>22</v>
      </c>
      <c r="B34" s="418"/>
      <c r="C34" s="414" t="s">
        <v>568</v>
      </c>
      <c r="D34" s="419">
        <v>135496</v>
      </c>
      <c r="E34" s="415">
        <f>D34</f>
        <v>135496</v>
      </c>
      <c r="F34" s="419">
        <v>57318.44</v>
      </c>
      <c r="G34" s="420"/>
      <c r="H34" s="420"/>
      <c r="I34" s="416">
        <f>F34+G34+H34</f>
        <v>57318.44</v>
      </c>
      <c r="J34" s="416">
        <f t="shared" si="17"/>
        <v>78177.56</v>
      </c>
      <c r="K34" s="416">
        <f t="shared" si="18"/>
        <v>78177.56</v>
      </c>
    </row>
    <row r="35" spans="1:11" s="235" customFormat="1" ht="18.75" hidden="1" customHeight="1" x14ac:dyDescent="0.2">
      <c r="A35" s="421" t="s">
        <v>278</v>
      </c>
      <c r="B35" s="422" t="s">
        <v>365</v>
      </c>
      <c r="C35" s="406" t="s">
        <v>416</v>
      </c>
      <c r="D35" s="423">
        <f t="shared" ref="D35:I35" si="21">D36</f>
        <v>0</v>
      </c>
      <c r="E35" s="423">
        <f t="shared" si="21"/>
        <v>0</v>
      </c>
      <c r="F35" s="423">
        <f t="shared" si="21"/>
        <v>0</v>
      </c>
      <c r="G35" s="423">
        <f t="shared" si="21"/>
        <v>0</v>
      </c>
      <c r="H35" s="423">
        <f t="shared" si="21"/>
        <v>0</v>
      </c>
      <c r="I35" s="423">
        <f t="shared" si="21"/>
        <v>0</v>
      </c>
      <c r="J35" s="408">
        <f>D35-F35</f>
        <v>0</v>
      </c>
      <c r="K35" s="408">
        <f>E35-F35</f>
        <v>0</v>
      </c>
    </row>
    <row r="36" spans="1:11" s="235" customFormat="1" ht="18" hidden="1" customHeight="1" x14ac:dyDescent="0.2">
      <c r="A36" s="421" t="s">
        <v>19</v>
      </c>
      <c r="B36" s="422"/>
      <c r="C36" s="406" t="s">
        <v>417</v>
      </c>
      <c r="D36" s="423">
        <f t="shared" ref="D36:I36" si="22">D37+D38</f>
        <v>0</v>
      </c>
      <c r="E36" s="423">
        <f t="shared" si="22"/>
        <v>0</v>
      </c>
      <c r="F36" s="423">
        <f t="shared" si="22"/>
        <v>0</v>
      </c>
      <c r="G36" s="423">
        <f t="shared" si="22"/>
        <v>0</v>
      </c>
      <c r="H36" s="423">
        <f t="shared" si="22"/>
        <v>0</v>
      </c>
      <c r="I36" s="423">
        <f t="shared" si="22"/>
        <v>0</v>
      </c>
      <c r="J36" s="408">
        <f>D36-F36</f>
        <v>0</v>
      </c>
      <c r="K36" s="408">
        <f>E36-F36</f>
        <v>0</v>
      </c>
    </row>
    <row r="37" spans="1:11" ht="21" hidden="1" customHeight="1" x14ac:dyDescent="0.2">
      <c r="A37" s="417" t="s">
        <v>20</v>
      </c>
      <c r="B37" s="418"/>
      <c r="C37" s="414" t="s">
        <v>418</v>
      </c>
      <c r="D37" s="420"/>
      <c r="E37" s="420">
        <f>D37</f>
        <v>0</v>
      </c>
      <c r="F37" s="420"/>
      <c r="G37" s="420"/>
      <c r="H37" s="420"/>
      <c r="I37" s="416">
        <f>F37+G37+H37</f>
        <v>0</v>
      </c>
      <c r="J37" s="416">
        <f>D37-F37</f>
        <v>0</v>
      </c>
      <c r="K37" s="416">
        <f>E37-F37</f>
        <v>0</v>
      </c>
    </row>
    <row r="38" spans="1:11" ht="21.75" hidden="1" customHeight="1" x14ac:dyDescent="0.2">
      <c r="A38" s="417" t="s">
        <v>242</v>
      </c>
      <c r="B38" s="418"/>
      <c r="C38" s="414" t="s">
        <v>419</v>
      </c>
      <c r="D38" s="424"/>
      <c r="E38" s="420">
        <f>D38</f>
        <v>0</v>
      </c>
      <c r="F38" s="424"/>
      <c r="G38" s="415"/>
      <c r="H38" s="415"/>
      <c r="I38" s="415">
        <f>F38+G38+H38</f>
        <v>0</v>
      </c>
      <c r="J38" s="416">
        <f>D38-F38</f>
        <v>0</v>
      </c>
      <c r="K38" s="416">
        <f>E38-F38</f>
        <v>0</v>
      </c>
    </row>
    <row r="39" spans="1:11" s="235" customFormat="1" ht="24.75" hidden="1" customHeight="1" x14ac:dyDescent="0.2">
      <c r="A39" s="421" t="s">
        <v>278</v>
      </c>
      <c r="B39" s="422" t="s">
        <v>365</v>
      </c>
      <c r="C39" s="406" t="s">
        <v>420</v>
      </c>
      <c r="D39" s="423">
        <f t="shared" ref="D39:I39" si="23">D40</f>
        <v>0</v>
      </c>
      <c r="E39" s="423">
        <f t="shared" si="23"/>
        <v>0</v>
      </c>
      <c r="F39" s="423">
        <f t="shared" si="23"/>
        <v>0</v>
      </c>
      <c r="G39" s="423">
        <f t="shared" si="23"/>
        <v>0</v>
      </c>
      <c r="H39" s="423">
        <f t="shared" si="23"/>
        <v>0</v>
      </c>
      <c r="I39" s="423">
        <f t="shared" si="23"/>
        <v>0</v>
      </c>
      <c r="J39" s="408">
        <f t="shared" si="17"/>
        <v>0</v>
      </c>
      <c r="K39" s="408">
        <f t="shared" si="18"/>
        <v>0</v>
      </c>
    </row>
    <row r="40" spans="1:11" s="235" customFormat="1" ht="21" hidden="1" customHeight="1" x14ac:dyDescent="0.2">
      <c r="A40" s="421" t="s">
        <v>19</v>
      </c>
      <c r="B40" s="422"/>
      <c r="C40" s="406" t="s">
        <v>421</v>
      </c>
      <c r="D40" s="423">
        <f t="shared" ref="D40:I40" si="24">D41+D42</f>
        <v>0</v>
      </c>
      <c r="E40" s="423">
        <f t="shared" si="24"/>
        <v>0</v>
      </c>
      <c r="F40" s="423">
        <f t="shared" si="24"/>
        <v>0</v>
      </c>
      <c r="G40" s="423">
        <f t="shared" si="24"/>
        <v>0</v>
      </c>
      <c r="H40" s="423">
        <f t="shared" si="24"/>
        <v>0</v>
      </c>
      <c r="I40" s="423">
        <f t="shared" si="24"/>
        <v>0</v>
      </c>
      <c r="J40" s="408">
        <f t="shared" si="17"/>
        <v>0</v>
      </c>
      <c r="K40" s="408">
        <f t="shared" si="18"/>
        <v>0</v>
      </c>
    </row>
    <row r="41" spans="1:11" ht="23.25" hidden="1" customHeight="1" x14ac:dyDescent="0.2">
      <c r="A41" s="417" t="s">
        <v>20</v>
      </c>
      <c r="B41" s="418"/>
      <c r="C41" s="414" t="s">
        <v>422</v>
      </c>
      <c r="D41" s="420"/>
      <c r="E41" s="420">
        <f>D41</f>
        <v>0</v>
      </c>
      <c r="F41" s="420"/>
      <c r="G41" s="420"/>
      <c r="H41" s="420"/>
      <c r="I41" s="416">
        <f>F41+G41+H41</f>
        <v>0</v>
      </c>
      <c r="J41" s="416">
        <f t="shared" si="17"/>
        <v>0</v>
      </c>
      <c r="K41" s="416">
        <f t="shared" si="18"/>
        <v>0</v>
      </c>
    </row>
    <row r="42" spans="1:11" ht="26.25" hidden="1" customHeight="1" x14ac:dyDescent="0.2">
      <c r="A42" s="417" t="s">
        <v>242</v>
      </c>
      <c r="B42" s="418"/>
      <c r="C42" s="414" t="s">
        <v>423</v>
      </c>
      <c r="D42" s="424"/>
      <c r="E42" s="420">
        <f>D42</f>
        <v>0</v>
      </c>
      <c r="F42" s="424"/>
      <c r="G42" s="415"/>
      <c r="H42" s="415"/>
      <c r="I42" s="415">
        <f>F42+G42+H42</f>
        <v>0</v>
      </c>
      <c r="J42" s="416">
        <f t="shared" si="17"/>
        <v>0</v>
      </c>
      <c r="K42" s="416">
        <f t="shared" si="18"/>
        <v>0</v>
      </c>
    </row>
    <row r="43" spans="1:11" s="267" customFormat="1" ht="33" customHeight="1" x14ac:dyDescent="0.2">
      <c r="A43" s="593" t="s">
        <v>349</v>
      </c>
      <c r="B43" s="594" t="s">
        <v>366</v>
      </c>
      <c r="C43" s="591" t="s">
        <v>531</v>
      </c>
      <c r="D43" s="595">
        <f>D46+D48+D49+D53+D54+D55+D56+D57+D60+D61+D62++D66+D67+D76+D77+D92+D93+D94+D95+D96</f>
        <v>3251087.4099999997</v>
      </c>
      <c r="E43" s="595">
        <f t="shared" ref="E43:K43" si="25">E46+E48+E49+E53+E54+E55+E56+E57+E60+E61+E62++E66+E67+E76+E77+E92+E93+E94+E95+E96</f>
        <v>3251087.4099999997</v>
      </c>
      <c r="F43" s="595">
        <f t="shared" si="25"/>
        <v>1353471.81</v>
      </c>
      <c r="G43" s="595">
        <f t="shared" si="25"/>
        <v>0</v>
      </c>
      <c r="H43" s="595">
        <f t="shared" si="25"/>
        <v>0</v>
      </c>
      <c r="I43" s="595">
        <f t="shared" si="25"/>
        <v>1353471.81</v>
      </c>
      <c r="J43" s="595">
        <f t="shared" si="25"/>
        <v>1897615.6</v>
      </c>
      <c r="K43" s="595">
        <f t="shared" si="25"/>
        <v>1897615.6</v>
      </c>
    </row>
    <row r="44" spans="1:11" s="245" customFormat="1" hidden="1" x14ac:dyDescent="0.2">
      <c r="A44" s="421" t="s">
        <v>185</v>
      </c>
      <c r="B44" s="422" t="s">
        <v>365</v>
      </c>
      <c r="C44" s="406" t="s">
        <v>347</v>
      </c>
      <c r="D44" s="423">
        <f t="shared" ref="D44:I44" si="26">D45+D52+D58</f>
        <v>1781725.9100000001</v>
      </c>
      <c r="E44" s="423">
        <f t="shared" si="26"/>
        <v>1781725.9100000001</v>
      </c>
      <c r="F44" s="423">
        <f t="shared" si="26"/>
        <v>793516.99</v>
      </c>
      <c r="G44" s="423">
        <f t="shared" si="26"/>
        <v>0</v>
      </c>
      <c r="H44" s="423">
        <f t="shared" si="26"/>
        <v>0</v>
      </c>
      <c r="I44" s="423">
        <f t="shared" si="26"/>
        <v>793516.99</v>
      </c>
      <c r="J44" s="408">
        <f t="shared" si="17"/>
        <v>988208.92000000016</v>
      </c>
      <c r="K44" s="408">
        <f t="shared" si="18"/>
        <v>988208.92000000016</v>
      </c>
    </row>
    <row r="45" spans="1:11" s="245" customFormat="1" ht="22.5" hidden="1" x14ac:dyDescent="0.2">
      <c r="A45" s="421" t="s">
        <v>19</v>
      </c>
      <c r="B45" s="422"/>
      <c r="C45" s="406" t="s">
        <v>348</v>
      </c>
      <c r="D45" s="423">
        <f t="shared" ref="D45:I45" si="27">D46+D47+D48+D49+D50+D51</f>
        <v>1381900</v>
      </c>
      <c r="E45" s="423">
        <f t="shared" si="27"/>
        <v>1381900</v>
      </c>
      <c r="F45" s="423">
        <f t="shared" si="27"/>
        <v>627828.87</v>
      </c>
      <c r="G45" s="423">
        <f t="shared" si="27"/>
        <v>0</v>
      </c>
      <c r="H45" s="423">
        <f t="shared" si="27"/>
        <v>0</v>
      </c>
      <c r="I45" s="423">
        <f t="shared" si="27"/>
        <v>627828.87</v>
      </c>
      <c r="J45" s="408">
        <f t="shared" si="17"/>
        <v>754071.13</v>
      </c>
      <c r="K45" s="408">
        <f t="shared" si="18"/>
        <v>754071.13</v>
      </c>
    </row>
    <row r="46" spans="1:11" x14ac:dyDescent="0.2">
      <c r="A46" s="417" t="s">
        <v>20</v>
      </c>
      <c r="B46" s="418"/>
      <c r="C46" s="414" t="s">
        <v>570</v>
      </c>
      <c r="D46" s="420">
        <v>1049877.5</v>
      </c>
      <c r="E46" s="420">
        <f>D46</f>
        <v>1049877.5</v>
      </c>
      <c r="F46" s="420">
        <v>506695.88</v>
      </c>
      <c r="G46" s="420"/>
      <c r="H46" s="420"/>
      <c r="I46" s="416">
        <f t="shared" ref="I46:I51" si="28">F46+G46+H46</f>
        <v>506695.88</v>
      </c>
      <c r="J46" s="416">
        <f t="shared" ref="J46:J51" si="29">D46-F46</f>
        <v>543181.62</v>
      </c>
      <c r="K46" s="416">
        <f t="shared" ref="K46:K51" si="30">E46-F46</f>
        <v>543181.62</v>
      </c>
    </row>
    <row r="47" spans="1:11" ht="14.25" hidden="1" customHeight="1" x14ac:dyDescent="0.2">
      <c r="A47" s="412" t="s">
        <v>21</v>
      </c>
      <c r="B47" s="413"/>
      <c r="C47" s="414" t="s">
        <v>488</v>
      </c>
      <c r="D47" s="424"/>
      <c r="E47" s="424">
        <f>D47</f>
        <v>0</v>
      </c>
      <c r="F47" s="424"/>
      <c r="G47" s="415"/>
      <c r="H47" s="415"/>
      <c r="I47" s="415">
        <f t="shared" si="28"/>
        <v>0</v>
      </c>
      <c r="J47" s="416">
        <f t="shared" si="29"/>
        <v>0</v>
      </c>
      <c r="K47" s="416">
        <f t="shared" si="30"/>
        <v>0</v>
      </c>
    </row>
    <row r="48" spans="1:11" x14ac:dyDescent="0.2">
      <c r="A48" s="417" t="s">
        <v>242</v>
      </c>
      <c r="B48" s="418"/>
      <c r="C48" s="414" t="s">
        <v>571</v>
      </c>
      <c r="D48" s="420">
        <v>317022.5</v>
      </c>
      <c r="E48" s="420">
        <f>D48</f>
        <v>317022.5</v>
      </c>
      <c r="F48" s="420">
        <v>121132.99</v>
      </c>
      <c r="G48" s="420"/>
      <c r="H48" s="420"/>
      <c r="I48" s="416">
        <f t="shared" si="28"/>
        <v>121132.99</v>
      </c>
      <c r="J48" s="416">
        <f t="shared" si="29"/>
        <v>195889.51</v>
      </c>
      <c r="K48" s="416">
        <f t="shared" si="30"/>
        <v>195889.51</v>
      </c>
    </row>
    <row r="49" spans="1:11" ht="14.25" customHeight="1" x14ac:dyDescent="0.2">
      <c r="A49" s="412" t="s">
        <v>21</v>
      </c>
      <c r="B49" s="413"/>
      <c r="C49" s="414" t="s">
        <v>572</v>
      </c>
      <c r="D49" s="424">
        <v>15000</v>
      </c>
      <c r="E49" s="424">
        <f>D49</f>
        <v>15000</v>
      </c>
      <c r="F49" s="424">
        <v>0</v>
      </c>
      <c r="G49" s="415"/>
      <c r="H49" s="415"/>
      <c r="I49" s="415">
        <f t="shared" si="28"/>
        <v>0</v>
      </c>
      <c r="J49" s="416">
        <f t="shared" si="29"/>
        <v>15000</v>
      </c>
      <c r="K49" s="416">
        <f t="shared" si="30"/>
        <v>15000</v>
      </c>
    </row>
    <row r="50" spans="1:11" hidden="1" x14ac:dyDescent="0.2">
      <c r="A50" s="417" t="s">
        <v>25</v>
      </c>
      <c r="B50" s="418"/>
      <c r="C50" s="414" t="s">
        <v>526</v>
      </c>
      <c r="D50" s="420"/>
      <c r="E50" s="420">
        <f>D50</f>
        <v>0</v>
      </c>
      <c r="F50" s="420"/>
      <c r="G50" s="420"/>
      <c r="H50" s="420"/>
      <c r="I50" s="416">
        <f t="shared" si="28"/>
        <v>0</v>
      </c>
      <c r="J50" s="416">
        <f t="shared" si="29"/>
        <v>0</v>
      </c>
      <c r="K50" s="416">
        <f t="shared" si="30"/>
        <v>0</v>
      </c>
    </row>
    <row r="51" spans="1:11" hidden="1" x14ac:dyDescent="0.2">
      <c r="A51" s="417" t="s">
        <v>28</v>
      </c>
      <c r="B51" s="418"/>
      <c r="C51" s="414" t="s">
        <v>527</v>
      </c>
      <c r="D51" s="420">
        <v>0</v>
      </c>
      <c r="E51" s="420">
        <f t="shared" ref="E51:E58" si="31">D51</f>
        <v>0</v>
      </c>
      <c r="F51" s="420"/>
      <c r="G51" s="420"/>
      <c r="H51" s="420"/>
      <c r="I51" s="416">
        <f t="shared" si="28"/>
        <v>0</v>
      </c>
      <c r="J51" s="416">
        <f t="shared" si="29"/>
        <v>0</v>
      </c>
      <c r="K51" s="416">
        <f t="shared" si="30"/>
        <v>0</v>
      </c>
    </row>
    <row r="52" spans="1:11" s="245" customFormat="1" hidden="1" x14ac:dyDescent="0.2">
      <c r="A52" s="421" t="s">
        <v>23</v>
      </c>
      <c r="B52" s="422"/>
      <c r="C52" s="406" t="s">
        <v>188</v>
      </c>
      <c r="D52" s="423">
        <f t="shared" ref="D52:I52" si="32">D53+D54+D55+D56+D57</f>
        <v>399825.91000000003</v>
      </c>
      <c r="E52" s="423">
        <f t="shared" si="32"/>
        <v>399825.91000000003</v>
      </c>
      <c r="F52" s="423">
        <f t="shared" si="32"/>
        <v>165688.12</v>
      </c>
      <c r="G52" s="423">
        <f t="shared" si="32"/>
        <v>0</v>
      </c>
      <c r="H52" s="423">
        <f t="shared" si="32"/>
        <v>0</v>
      </c>
      <c r="I52" s="423">
        <f t="shared" si="32"/>
        <v>165688.12</v>
      </c>
      <c r="J52" s="408">
        <f t="shared" si="17"/>
        <v>234137.79000000004</v>
      </c>
      <c r="K52" s="408">
        <f t="shared" si="18"/>
        <v>234137.79000000004</v>
      </c>
    </row>
    <row r="53" spans="1:11" x14ac:dyDescent="0.2">
      <c r="A53" s="417" t="s">
        <v>24</v>
      </c>
      <c r="B53" s="418"/>
      <c r="C53" s="414" t="s">
        <v>573</v>
      </c>
      <c r="D53" s="420">
        <v>72000</v>
      </c>
      <c r="E53" s="420">
        <f t="shared" si="31"/>
        <v>72000</v>
      </c>
      <c r="F53" s="420">
        <v>30290.12</v>
      </c>
      <c r="G53" s="420"/>
      <c r="H53" s="420"/>
      <c r="I53" s="416">
        <f t="shared" ref="I53:I58" si="33">F53+G53+H53</f>
        <v>30290.12</v>
      </c>
      <c r="J53" s="416">
        <f t="shared" si="17"/>
        <v>41709.880000000005</v>
      </c>
      <c r="K53" s="416">
        <f t="shared" si="18"/>
        <v>41709.880000000005</v>
      </c>
    </row>
    <row r="54" spans="1:11" x14ac:dyDescent="0.2">
      <c r="A54" s="417" t="s">
        <v>25</v>
      </c>
      <c r="B54" s="418"/>
      <c r="C54" s="414" t="s">
        <v>573</v>
      </c>
      <c r="D54" s="420">
        <v>15000</v>
      </c>
      <c r="E54" s="420">
        <f t="shared" si="31"/>
        <v>15000</v>
      </c>
      <c r="F54" s="420">
        <v>0</v>
      </c>
      <c r="G54" s="420"/>
      <c r="H54" s="420"/>
      <c r="I54" s="416">
        <f t="shared" si="33"/>
        <v>0</v>
      </c>
      <c r="J54" s="416">
        <f t="shared" si="17"/>
        <v>15000</v>
      </c>
      <c r="K54" s="416">
        <f t="shared" si="18"/>
        <v>15000</v>
      </c>
    </row>
    <row r="55" spans="1:11" x14ac:dyDescent="0.2">
      <c r="A55" s="417" t="s">
        <v>26</v>
      </c>
      <c r="B55" s="418"/>
      <c r="C55" s="414" t="s">
        <v>573</v>
      </c>
      <c r="D55" s="420">
        <v>140420</v>
      </c>
      <c r="E55" s="420">
        <f t="shared" si="31"/>
        <v>140420</v>
      </c>
      <c r="F55" s="420">
        <v>30000</v>
      </c>
      <c r="G55" s="420"/>
      <c r="H55" s="420"/>
      <c r="I55" s="416">
        <f t="shared" si="33"/>
        <v>30000</v>
      </c>
      <c r="J55" s="416">
        <f t="shared" si="17"/>
        <v>110420</v>
      </c>
      <c r="K55" s="416">
        <f t="shared" si="18"/>
        <v>110420</v>
      </c>
    </row>
    <row r="56" spans="1:11" x14ac:dyDescent="0.2">
      <c r="A56" s="417" t="s">
        <v>27</v>
      </c>
      <c r="B56" s="418"/>
      <c r="C56" s="414" t="s">
        <v>573</v>
      </c>
      <c r="D56" s="420">
        <v>40000</v>
      </c>
      <c r="E56" s="420">
        <f t="shared" si="31"/>
        <v>40000</v>
      </c>
      <c r="F56" s="420">
        <v>8358</v>
      </c>
      <c r="G56" s="420"/>
      <c r="H56" s="420"/>
      <c r="I56" s="416">
        <f t="shared" si="33"/>
        <v>8358</v>
      </c>
      <c r="J56" s="416">
        <f t="shared" si="17"/>
        <v>31642</v>
      </c>
      <c r="K56" s="416">
        <f t="shared" si="18"/>
        <v>31642</v>
      </c>
    </row>
    <row r="57" spans="1:11" x14ac:dyDescent="0.2">
      <c r="A57" s="417" t="s">
        <v>28</v>
      </c>
      <c r="B57" s="418"/>
      <c r="C57" s="414" t="s">
        <v>573</v>
      </c>
      <c r="D57" s="420">
        <v>132405.91</v>
      </c>
      <c r="E57" s="420">
        <f t="shared" si="31"/>
        <v>132405.91</v>
      </c>
      <c r="F57" s="420">
        <v>97040</v>
      </c>
      <c r="G57" s="420"/>
      <c r="H57" s="420"/>
      <c r="I57" s="416">
        <f t="shared" si="33"/>
        <v>97040</v>
      </c>
      <c r="J57" s="416">
        <f t="shared" si="17"/>
        <v>35365.910000000003</v>
      </c>
      <c r="K57" s="416">
        <f t="shared" si="18"/>
        <v>35365.910000000003</v>
      </c>
    </row>
    <row r="58" spans="1:11" s="245" customFormat="1" hidden="1" x14ac:dyDescent="0.2">
      <c r="A58" s="421" t="s">
        <v>35</v>
      </c>
      <c r="B58" s="422"/>
      <c r="C58" s="406" t="s">
        <v>489</v>
      </c>
      <c r="D58" s="423"/>
      <c r="E58" s="423">
        <f t="shared" si="31"/>
        <v>0</v>
      </c>
      <c r="F58" s="423"/>
      <c r="G58" s="423"/>
      <c r="H58" s="423"/>
      <c r="I58" s="407">
        <f t="shared" si="33"/>
        <v>0</v>
      </c>
      <c r="J58" s="408">
        <f t="shared" si="17"/>
        <v>0</v>
      </c>
      <c r="K58" s="408">
        <f t="shared" si="18"/>
        <v>0</v>
      </c>
    </row>
    <row r="59" spans="1:11" s="245" customFormat="1" ht="30" hidden="1" customHeight="1" x14ac:dyDescent="0.2">
      <c r="A59" s="421" t="s">
        <v>30</v>
      </c>
      <c r="B59" s="422" t="s">
        <v>365</v>
      </c>
      <c r="C59" s="406" t="s">
        <v>490</v>
      </c>
      <c r="D59" s="423">
        <f t="shared" ref="D59:I59" si="34">D61+D62</f>
        <v>337713.8</v>
      </c>
      <c r="E59" s="423">
        <f t="shared" si="34"/>
        <v>337713.8</v>
      </c>
      <c r="F59" s="423">
        <f t="shared" si="34"/>
        <v>148460</v>
      </c>
      <c r="G59" s="423">
        <f t="shared" si="34"/>
        <v>0</v>
      </c>
      <c r="H59" s="423">
        <f t="shared" si="34"/>
        <v>0</v>
      </c>
      <c r="I59" s="423">
        <f t="shared" si="34"/>
        <v>148460</v>
      </c>
      <c r="J59" s="408">
        <f t="shared" si="17"/>
        <v>189253.8</v>
      </c>
      <c r="K59" s="408">
        <f t="shared" si="18"/>
        <v>189253.8</v>
      </c>
    </row>
    <row r="60" spans="1:11" x14ac:dyDescent="0.2">
      <c r="A60" s="417" t="s">
        <v>617</v>
      </c>
      <c r="B60" s="418"/>
      <c r="C60" s="414" t="s">
        <v>573</v>
      </c>
      <c r="D60" s="420">
        <v>3668.07</v>
      </c>
      <c r="E60" s="420">
        <f t="shared" ref="E60" si="35">D60</f>
        <v>3668.07</v>
      </c>
      <c r="F60" s="420">
        <v>3668.07</v>
      </c>
      <c r="G60" s="420"/>
      <c r="H60" s="420"/>
      <c r="I60" s="416">
        <f t="shared" ref="I60" si="36">F60+G60+H60</f>
        <v>3668.07</v>
      </c>
      <c r="J60" s="416">
        <f t="shared" ref="J60" si="37">D60-F60</f>
        <v>0</v>
      </c>
      <c r="K60" s="416">
        <f t="shared" ref="K60" si="38">E60-F60</f>
        <v>0</v>
      </c>
    </row>
    <row r="61" spans="1:11" ht="15.75" customHeight="1" x14ac:dyDescent="0.2">
      <c r="A61" s="417" t="s">
        <v>31</v>
      </c>
      <c r="B61" s="418"/>
      <c r="C61" s="414" t="s">
        <v>573</v>
      </c>
      <c r="D61" s="420">
        <v>60000</v>
      </c>
      <c r="E61" s="420">
        <f>D61</f>
        <v>60000</v>
      </c>
      <c r="F61" s="420">
        <v>60000</v>
      </c>
      <c r="G61" s="420"/>
      <c r="H61" s="420"/>
      <c r="I61" s="416">
        <f>F61+G61+H61</f>
        <v>60000</v>
      </c>
      <c r="J61" s="416">
        <f t="shared" si="17"/>
        <v>0</v>
      </c>
      <c r="K61" s="416">
        <f t="shared" si="18"/>
        <v>0</v>
      </c>
    </row>
    <row r="62" spans="1:11" ht="25.5" customHeight="1" x14ac:dyDescent="0.2">
      <c r="A62" s="417" t="s">
        <v>32</v>
      </c>
      <c r="B62" s="418"/>
      <c r="C62" s="414" t="s">
        <v>573</v>
      </c>
      <c r="D62" s="420">
        <v>277713.8</v>
      </c>
      <c r="E62" s="420">
        <f>D62</f>
        <v>277713.8</v>
      </c>
      <c r="F62" s="420">
        <v>88460</v>
      </c>
      <c r="G62" s="420"/>
      <c r="H62" s="420"/>
      <c r="I62" s="416">
        <f>F62+G62+H62</f>
        <v>88460</v>
      </c>
      <c r="J62" s="416">
        <f t="shared" si="17"/>
        <v>189253.8</v>
      </c>
      <c r="K62" s="416">
        <f t="shared" si="18"/>
        <v>189253.8</v>
      </c>
    </row>
    <row r="63" spans="1:11" s="322" customFormat="1" ht="13.5" hidden="1" customHeight="1" x14ac:dyDescent="0.2">
      <c r="A63" s="425" t="s">
        <v>350</v>
      </c>
      <c r="B63" s="426" t="s">
        <v>366</v>
      </c>
      <c r="C63" s="402" t="s">
        <v>328</v>
      </c>
      <c r="D63" s="427">
        <f t="shared" ref="D63:I63" si="39">D64+D69</f>
        <v>748</v>
      </c>
      <c r="E63" s="427">
        <f t="shared" si="39"/>
        <v>748</v>
      </c>
      <c r="F63" s="427">
        <f t="shared" si="39"/>
        <v>748</v>
      </c>
      <c r="G63" s="427">
        <f t="shared" si="39"/>
        <v>0</v>
      </c>
      <c r="H63" s="427">
        <f t="shared" si="39"/>
        <v>0</v>
      </c>
      <c r="I63" s="427">
        <f t="shared" si="39"/>
        <v>748</v>
      </c>
      <c r="J63" s="403">
        <f t="shared" si="17"/>
        <v>0</v>
      </c>
      <c r="K63" s="403">
        <f t="shared" si="18"/>
        <v>0</v>
      </c>
    </row>
    <row r="64" spans="1:11" s="245" customFormat="1" ht="14.25" hidden="1" customHeight="1" x14ac:dyDescent="0.2">
      <c r="A64" s="421" t="s">
        <v>185</v>
      </c>
      <c r="B64" s="422" t="s">
        <v>365</v>
      </c>
      <c r="C64" s="406" t="s">
        <v>329</v>
      </c>
      <c r="D64" s="423">
        <f t="shared" ref="D64:I64" si="40">D65</f>
        <v>748</v>
      </c>
      <c r="E64" s="423">
        <f t="shared" si="40"/>
        <v>748</v>
      </c>
      <c r="F64" s="423">
        <f t="shared" si="40"/>
        <v>748</v>
      </c>
      <c r="G64" s="423">
        <f t="shared" si="40"/>
        <v>0</v>
      </c>
      <c r="H64" s="423">
        <f t="shared" si="40"/>
        <v>0</v>
      </c>
      <c r="I64" s="423">
        <f t="shared" si="40"/>
        <v>748</v>
      </c>
      <c r="J64" s="408">
        <f t="shared" si="17"/>
        <v>0</v>
      </c>
      <c r="K64" s="408">
        <f t="shared" si="18"/>
        <v>0</v>
      </c>
    </row>
    <row r="65" spans="1:11" s="245" customFormat="1" ht="13.5" hidden="1" customHeight="1" x14ac:dyDescent="0.2">
      <c r="A65" s="421" t="s">
        <v>19</v>
      </c>
      <c r="B65" s="422"/>
      <c r="C65" s="406" t="s">
        <v>330</v>
      </c>
      <c r="D65" s="423">
        <f t="shared" ref="D65:I65" si="41">D67+D68</f>
        <v>748</v>
      </c>
      <c r="E65" s="423">
        <f t="shared" si="41"/>
        <v>748</v>
      </c>
      <c r="F65" s="423">
        <f t="shared" si="41"/>
        <v>748</v>
      </c>
      <c r="G65" s="423">
        <f t="shared" si="41"/>
        <v>0</v>
      </c>
      <c r="H65" s="423">
        <f t="shared" si="41"/>
        <v>0</v>
      </c>
      <c r="I65" s="423">
        <f t="shared" si="41"/>
        <v>748</v>
      </c>
      <c r="J65" s="408">
        <f t="shared" si="17"/>
        <v>0</v>
      </c>
      <c r="K65" s="408">
        <f t="shared" si="18"/>
        <v>0</v>
      </c>
    </row>
    <row r="66" spans="1:11" s="134" customFormat="1" x14ac:dyDescent="0.2">
      <c r="A66" s="417" t="s">
        <v>633</v>
      </c>
      <c r="B66" s="580"/>
      <c r="C66" s="430" t="s">
        <v>574</v>
      </c>
      <c r="D66" s="579">
        <v>0.13</v>
      </c>
      <c r="E66" s="579">
        <f>D66</f>
        <v>0.13</v>
      </c>
      <c r="F66" s="579">
        <v>0.13</v>
      </c>
      <c r="G66" s="579"/>
      <c r="H66" s="579"/>
      <c r="I66" s="581">
        <f>F66+G66+H66</f>
        <v>0.13</v>
      </c>
      <c r="J66" s="581">
        <f>D66-F66</f>
        <v>0</v>
      </c>
      <c r="K66" s="581">
        <f>E66-F66</f>
        <v>0</v>
      </c>
    </row>
    <row r="67" spans="1:11" s="134" customFormat="1" x14ac:dyDescent="0.2">
      <c r="A67" s="417" t="s">
        <v>618</v>
      </c>
      <c r="B67" s="580"/>
      <c r="C67" s="430" t="s">
        <v>574</v>
      </c>
      <c r="D67" s="579">
        <v>748</v>
      </c>
      <c r="E67" s="579">
        <f>D67</f>
        <v>748</v>
      </c>
      <c r="F67" s="579">
        <v>748</v>
      </c>
      <c r="G67" s="579"/>
      <c r="H67" s="579"/>
      <c r="I67" s="581">
        <f>F67+G67+H67</f>
        <v>748</v>
      </c>
      <c r="J67" s="581">
        <f>D67-F67</f>
        <v>0</v>
      </c>
      <c r="K67" s="581">
        <f>E67-F67</f>
        <v>0</v>
      </c>
    </row>
    <row r="68" spans="1:11" ht="14.25" hidden="1" customHeight="1" x14ac:dyDescent="0.2">
      <c r="A68" s="417" t="s">
        <v>242</v>
      </c>
      <c r="B68" s="418"/>
      <c r="C68" s="414" t="s">
        <v>331</v>
      </c>
      <c r="D68" s="420"/>
      <c r="E68" s="420">
        <f>D68</f>
        <v>0</v>
      </c>
      <c r="F68" s="420"/>
      <c r="G68" s="420"/>
      <c r="H68" s="420"/>
      <c r="I68" s="416">
        <f>F68+G68+H68</f>
        <v>0</v>
      </c>
      <c r="J68" s="416">
        <f t="shared" si="17"/>
        <v>0</v>
      </c>
      <c r="K68" s="416">
        <f t="shared" si="18"/>
        <v>0</v>
      </c>
    </row>
    <row r="69" spans="1:11" s="235" customFormat="1" ht="13.5" hidden="1" customHeight="1" x14ac:dyDescent="0.2">
      <c r="A69" s="375" t="s">
        <v>278</v>
      </c>
      <c r="B69" s="376" t="s">
        <v>365</v>
      </c>
      <c r="C69" s="233" t="s">
        <v>354</v>
      </c>
      <c r="D69" s="338">
        <f t="shared" ref="D69:I69" si="42">D70</f>
        <v>0</v>
      </c>
      <c r="E69" s="338">
        <f t="shared" si="42"/>
        <v>0</v>
      </c>
      <c r="F69" s="338">
        <f t="shared" si="42"/>
        <v>0</v>
      </c>
      <c r="G69" s="338">
        <f t="shared" si="42"/>
        <v>0</v>
      </c>
      <c r="H69" s="338">
        <f t="shared" si="42"/>
        <v>0</v>
      </c>
      <c r="I69" s="338">
        <f t="shared" si="42"/>
        <v>0</v>
      </c>
      <c r="J69" s="300">
        <f t="shared" si="17"/>
        <v>0</v>
      </c>
      <c r="K69" s="300">
        <f t="shared" si="18"/>
        <v>0</v>
      </c>
    </row>
    <row r="70" spans="1:11" s="235" customFormat="1" ht="13.5" hidden="1" customHeight="1" x14ac:dyDescent="0.2">
      <c r="A70" s="232" t="s">
        <v>19</v>
      </c>
      <c r="B70" s="313"/>
      <c r="C70" s="233" t="s">
        <v>355</v>
      </c>
      <c r="D70" s="234">
        <f t="shared" ref="D70:I70" si="43">D71+D72</f>
        <v>0</v>
      </c>
      <c r="E70" s="234">
        <f t="shared" si="43"/>
        <v>0</v>
      </c>
      <c r="F70" s="234">
        <f t="shared" si="43"/>
        <v>0</v>
      </c>
      <c r="G70" s="234">
        <f t="shared" si="43"/>
        <v>0</v>
      </c>
      <c r="H70" s="234">
        <f t="shared" si="43"/>
        <v>0</v>
      </c>
      <c r="I70" s="234">
        <f t="shared" si="43"/>
        <v>0</v>
      </c>
      <c r="J70" s="230">
        <f t="shared" si="17"/>
        <v>0</v>
      </c>
      <c r="K70" s="230">
        <f t="shared" si="18"/>
        <v>0</v>
      </c>
    </row>
    <row r="71" spans="1:11" s="335" customFormat="1" ht="13.5" hidden="1" customHeight="1" x14ac:dyDescent="0.2">
      <c r="A71" s="136" t="s">
        <v>20</v>
      </c>
      <c r="B71" s="334"/>
      <c r="C71" s="111" t="s">
        <v>356</v>
      </c>
      <c r="D71" s="285"/>
      <c r="E71" s="285"/>
      <c r="F71" s="285"/>
      <c r="G71" s="285"/>
      <c r="H71" s="285"/>
      <c r="I71" s="330">
        <f>F71+G71+H71</f>
        <v>0</v>
      </c>
      <c r="J71" s="331">
        <f t="shared" si="17"/>
        <v>0</v>
      </c>
      <c r="K71" s="331">
        <f t="shared" si="18"/>
        <v>0</v>
      </c>
    </row>
    <row r="72" spans="1:11" s="335" customFormat="1" ht="12" hidden="1" customHeight="1" x14ac:dyDescent="0.2">
      <c r="A72" s="348" t="s">
        <v>242</v>
      </c>
      <c r="B72" s="349"/>
      <c r="C72" s="350" t="s">
        <v>357</v>
      </c>
      <c r="D72" s="351"/>
      <c r="E72" s="351"/>
      <c r="F72" s="351"/>
      <c r="G72" s="352"/>
      <c r="H72" s="352"/>
      <c r="I72" s="353">
        <f>F72+G72+H72</f>
        <v>0</v>
      </c>
      <c r="J72" s="354">
        <f t="shared" ref="J72:J115" si="44">D72-F72</f>
        <v>0</v>
      </c>
      <c r="K72" s="354">
        <f t="shared" ref="K72:K115" si="45">E72-F72</f>
        <v>0</v>
      </c>
    </row>
    <row r="73" spans="1:11" s="322" customFormat="1" ht="33" hidden="1" customHeight="1" x14ac:dyDescent="0.2">
      <c r="A73" s="425" t="s">
        <v>351</v>
      </c>
      <c r="B73" s="426" t="s">
        <v>366</v>
      </c>
      <c r="C73" s="402" t="s">
        <v>575</v>
      </c>
      <c r="D73" s="427">
        <f t="shared" ref="D73:I73" si="46">D74+D82+D78</f>
        <v>738900</v>
      </c>
      <c r="E73" s="427">
        <f t="shared" si="46"/>
        <v>738900</v>
      </c>
      <c r="F73" s="427">
        <f t="shared" si="46"/>
        <v>367523.62</v>
      </c>
      <c r="G73" s="427">
        <f t="shared" si="46"/>
        <v>0</v>
      </c>
      <c r="H73" s="427">
        <f t="shared" si="46"/>
        <v>0</v>
      </c>
      <c r="I73" s="427">
        <f t="shared" si="46"/>
        <v>367523.62</v>
      </c>
      <c r="J73" s="403">
        <f t="shared" si="44"/>
        <v>371376.38</v>
      </c>
      <c r="K73" s="403">
        <f t="shared" si="45"/>
        <v>371376.38</v>
      </c>
    </row>
    <row r="74" spans="1:11" s="245" customFormat="1" ht="18.75" hidden="1" customHeight="1" x14ac:dyDescent="0.2">
      <c r="A74" s="421" t="s">
        <v>185</v>
      </c>
      <c r="B74" s="422" t="s">
        <v>365</v>
      </c>
      <c r="C74" s="406" t="s">
        <v>517</v>
      </c>
      <c r="D74" s="423">
        <f t="shared" ref="D74:I74" si="47">D75</f>
        <v>738900</v>
      </c>
      <c r="E74" s="423">
        <f t="shared" si="47"/>
        <v>738900</v>
      </c>
      <c r="F74" s="423">
        <f t="shared" si="47"/>
        <v>367523.62</v>
      </c>
      <c r="G74" s="423">
        <f t="shared" si="47"/>
        <v>0</v>
      </c>
      <c r="H74" s="423">
        <f t="shared" si="47"/>
        <v>0</v>
      </c>
      <c r="I74" s="423">
        <f t="shared" si="47"/>
        <v>367523.62</v>
      </c>
      <c r="J74" s="408">
        <f t="shared" si="44"/>
        <v>371376.38</v>
      </c>
      <c r="K74" s="408">
        <f t="shared" si="45"/>
        <v>371376.38</v>
      </c>
    </row>
    <row r="75" spans="1:11" s="245" customFormat="1" ht="27" hidden="1" customHeight="1" x14ac:dyDescent="0.2">
      <c r="A75" s="421" t="s">
        <v>19</v>
      </c>
      <c r="B75" s="422"/>
      <c r="C75" s="406" t="s">
        <v>518</v>
      </c>
      <c r="D75" s="423">
        <f t="shared" ref="D75:I75" si="48">D76+D77</f>
        <v>738900</v>
      </c>
      <c r="E75" s="423">
        <f t="shared" si="48"/>
        <v>738900</v>
      </c>
      <c r="F75" s="423">
        <f t="shared" si="48"/>
        <v>367523.62</v>
      </c>
      <c r="G75" s="423">
        <f t="shared" si="48"/>
        <v>0</v>
      </c>
      <c r="H75" s="423">
        <f t="shared" si="48"/>
        <v>0</v>
      </c>
      <c r="I75" s="423">
        <f t="shared" si="48"/>
        <v>367523.62</v>
      </c>
      <c r="J75" s="408">
        <f t="shared" si="44"/>
        <v>371376.38</v>
      </c>
      <c r="K75" s="408">
        <f t="shared" si="45"/>
        <v>371376.38</v>
      </c>
    </row>
    <row r="76" spans="1:11" ht="15.75" customHeight="1" x14ac:dyDescent="0.2">
      <c r="A76" s="417" t="s">
        <v>20</v>
      </c>
      <c r="B76" s="418"/>
      <c r="C76" s="414" t="s">
        <v>576</v>
      </c>
      <c r="D76" s="420">
        <v>572000</v>
      </c>
      <c r="E76" s="420">
        <f>D76</f>
        <v>572000</v>
      </c>
      <c r="F76" s="420">
        <v>280023.62</v>
      </c>
      <c r="G76" s="420"/>
      <c r="H76" s="420"/>
      <c r="I76" s="416">
        <f>F76+G76+H76</f>
        <v>280023.62</v>
      </c>
      <c r="J76" s="416">
        <f t="shared" si="44"/>
        <v>291976.38</v>
      </c>
      <c r="K76" s="416">
        <f t="shared" si="45"/>
        <v>291976.38</v>
      </c>
    </row>
    <row r="77" spans="1:11" ht="26.25" customHeight="1" x14ac:dyDescent="0.2">
      <c r="A77" s="417" t="s">
        <v>242</v>
      </c>
      <c r="B77" s="418"/>
      <c r="C77" s="414" t="s">
        <v>577</v>
      </c>
      <c r="D77" s="420">
        <v>166900</v>
      </c>
      <c r="E77" s="420">
        <f>D77</f>
        <v>166900</v>
      </c>
      <c r="F77" s="420">
        <v>87500</v>
      </c>
      <c r="G77" s="420"/>
      <c r="H77" s="420"/>
      <c r="I77" s="416">
        <f>F77+G77+H77</f>
        <v>87500</v>
      </c>
      <c r="J77" s="416">
        <f t="shared" si="44"/>
        <v>79400</v>
      </c>
      <c r="K77" s="416">
        <f t="shared" si="45"/>
        <v>79400</v>
      </c>
    </row>
    <row r="78" spans="1:11" s="235" customFormat="1" ht="16.5" hidden="1" customHeight="1" x14ac:dyDescent="0.2">
      <c r="A78" s="375" t="s">
        <v>278</v>
      </c>
      <c r="B78" s="376" t="s">
        <v>365</v>
      </c>
      <c r="C78" s="233" t="s">
        <v>369</v>
      </c>
      <c r="D78" s="338">
        <f t="shared" ref="D78:I78" si="49">D79</f>
        <v>0</v>
      </c>
      <c r="E78" s="338">
        <f t="shared" si="49"/>
        <v>0</v>
      </c>
      <c r="F78" s="338">
        <f t="shared" si="49"/>
        <v>0</v>
      </c>
      <c r="G78" s="338">
        <f t="shared" si="49"/>
        <v>0</v>
      </c>
      <c r="H78" s="338">
        <f t="shared" si="49"/>
        <v>0</v>
      </c>
      <c r="I78" s="338">
        <f t="shared" si="49"/>
        <v>0</v>
      </c>
      <c r="J78" s="300">
        <f t="shared" si="44"/>
        <v>0</v>
      </c>
      <c r="K78" s="300">
        <f t="shared" si="45"/>
        <v>0</v>
      </c>
    </row>
    <row r="79" spans="1:11" s="235" customFormat="1" ht="15.75" hidden="1" customHeight="1" x14ac:dyDescent="0.2">
      <c r="A79" s="232" t="s">
        <v>19</v>
      </c>
      <c r="B79" s="313"/>
      <c r="C79" s="233" t="s">
        <v>370</v>
      </c>
      <c r="D79" s="234">
        <f t="shared" ref="D79:I79" si="50">D80+D81</f>
        <v>0</v>
      </c>
      <c r="E79" s="234">
        <f t="shared" si="50"/>
        <v>0</v>
      </c>
      <c r="F79" s="234">
        <f t="shared" si="50"/>
        <v>0</v>
      </c>
      <c r="G79" s="234">
        <f t="shared" si="50"/>
        <v>0</v>
      </c>
      <c r="H79" s="234">
        <f t="shared" si="50"/>
        <v>0</v>
      </c>
      <c r="I79" s="234">
        <f t="shared" si="50"/>
        <v>0</v>
      </c>
      <c r="J79" s="230">
        <f t="shared" si="44"/>
        <v>0</v>
      </c>
      <c r="K79" s="230">
        <f t="shared" si="45"/>
        <v>0</v>
      </c>
    </row>
    <row r="80" spans="1:11" s="335" customFormat="1" ht="17.25" hidden="1" customHeight="1" x14ac:dyDescent="0.2">
      <c r="A80" s="136" t="s">
        <v>20</v>
      </c>
      <c r="B80" s="334"/>
      <c r="C80" s="111" t="s">
        <v>371</v>
      </c>
      <c r="D80" s="285"/>
      <c r="E80" s="285"/>
      <c r="F80" s="285"/>
      <c r="G80" s="285"/>
      <c r="H80" s="285"/>
      <c r="I80" s="330">
        <f>F80+G80+H80</f>
        <v>0</v>
      </c>
      <c r="J80" s="331">
        <f t="shared" si="44"/>
        <v>0</v>
      </c>
      <c r="K80" s="331">
        <f t="shared" si="45"/>
        <v>0</v>
      </c>
    </row>
    <row r="81" spans="1:11" s="335" customFormat="1" ht="16.5" hidden="1" customHeight="1" x14ac:dyDescent="0.2">
      <c r="A81" s="136" t="s">
        <v>242</v>
      </c>
      <c r="B81" s="334"/>
      <c r="C81" s="111" t="s">
        <v>372</v>
      </c>
      <c r="D81" s="286"/>
      <c r="E81" s="286"/>
      <c r="F81" s="286"/>
      <c r="G81" s="336"/>
      <c r="H81" s="336"/>
      <c r="I81" s="337">
        <f>F81+G81+H81</f>
        <v>0</v>
      </c>
      <c r="J81" s="331">
        <f t="shared" si="44"/>
        <v>0</v>
      </c>
      <c r="K81" s="331">
        <f t="shared" si="45"/>
        <v>0</v>
      </c>
    </row>
    <row r="82" spans="1:11" s="235" customFormat="1" ht="12" hidden="1" customHeight="1" x14ac:dyDescent="0.2">
      <c r="A82" s="232" t="s">
        <v>278</v>
      </c>
      <c r="B82" s="313" t="s">
        <v>365</v>
      </c>
      <c r="C82" s="233" t="s">
        <v>360</v>
      </c>
      <c r="D82" s="234">
        <f t="shared" ref="D82:I82" si="51">D83</f>
        <v>0</v>
      </c>
      <c r="E82" s="234">
        <f t="shared" si="51"/>
        <v>0</v>
      </c>
      <c r="F82" s="234">
        <f t="shared" si="51"/>
        <v>0</v>
      </c>
      <c r="G82" s="234">
        <f t="shared" si="51"/>
        <v>0</v>
      </c>
      <c r="H82" s="234">
        <f t="shared" si="51"/>
        <v>0</v>
      </c>
      <c r="I82" s="234">
        <f t="shared" si="51"/>
        <v>0</v>
      </c>
      <c r="J82" s="230">
        <f t="shared" si="44"/>
        <v>0</v>
      </c>
      <c r="K82" s="230">
        <f t="shared" si="45"/>
        <v>0</v>
      </c>
    </row>
    <row r="83" spans="1:11" s="235" customFormat="1" ht="15" hidden="1" customHeight="1" x14ac:dyDescent="0.2">
      <c r="A83" s="232" t="s">
        <v>19</v>
      </c>
      <c r="B83" s="313"/>
      <c r="C83" s="233" t="s">
        <v>358</v>
      </c>
      <c r="D83" s="234">
        <f t="shared" ref="D83:I83" si="52">D84+D85</f>
        <v>0</v>
      </c>
      <c r="E83" s="234">
        <f t="shared" si="52"/>
        <v>0</v>
      </c>
      <c r="F83" s="234">
        <f t="shared" si="52"/>
        <v>0</v>
      </c>
      <c r="G83" s="234">
        <f t="shared" si="52"/>
        <v>0</v>
      </c>
      <c r="H83" s="234">
        <f t="shared" si="52"/>
        <v>0</v>
      </c>
      <c r="I83" s="234">
        <f t="shared" si="52"/>
        <v>0</v>
      </c>
      <c r="J83" s="230">
        <f t="shared" si="44"/>
        <v>0</v>
      </c>
      <c r="K83" s="230">
        <f t="shared" si="45"/>
        <v>0</v>
      </c>
    </row>
    <row r="84" spans="1:11" s="335" customFormat="1" ht="15.75" hidden="1" customHeight="1" x14ac:dyDescent="0.2">
      <c r="A84" s="136" t="s">
        <v>20</v>
      </c>
      <c r="B84" s="334"/>
      <c r="C84" s="111" t="s">
        <v>361</v>
      </c>
      <c r="D84" s="285"/>
      <c r="E84" s="285"/>
      <c r="F84" s="285"/>
      <c r="G84" s="285"/>
      <c r="H84" s="285"/>
      <c r="I84" s="330">
        <f>F84+G84+H84</f>
        <v>0</v>
      </c>
      <c r="J84" s="331">
        <f t="shared" si="44"/>
        <v>0</v>
      </c>
      <c r="K84" s="331">
        <f t="shared" si="45"/>
        <v>0</v>
      </c>
    </row>
    <row r="85" spans="1:11" s="335" customFormat="1" ht="17.25" hidden="1" customHeight="1" x14ac:dyDescent="0.2">
      <c r="A85" s="348" t="s">
        <v>242</v>
      </c>
      <c r="B85" s="349"/>
      <c r="C85" s="350" t="s">
        <v>359</v>
      </c>
      <c r="D85" s="351"/>
      <c r="E85" s="351"/>
      <c r="F85" s="351"/>
      <c r="G85" s="352"/>
      <c r="H85" s="352"/>
      <c r="I85" s="353">
        <f>F85+G85+H85</f>
        <v>0</v>
      </c>
      <c r="J85" s="354">
        <f t="shared" si="44"/>
        <v>0</v>
      </c>
      <c r="K85" s="354">
        <f t="shared" si="45"/>
        <v>0</v>
      </c>
    </row>
    <row r="86" spans="1:11" s="322" customFormat="1" ht="24" hidden="1" customHeight="1" x14ac:dyDescent="0.2">
      <c r="A86" s="425" t="s">
        <v>353</v>
      </c>
      <c r="B86" s="426" t="s">
        <v>366</v>
      </c>
      <c r="C86" s="402" t="s">
        <v>521</v>
      </c>
      <c r="D86" s="427">
        <f t="shared" ref="D86:I90" si="53">D87</f>
        <v>0</v>
      </c>
      <c r="E86" s="427">
        <f t="shared" si="53"/>
        <v>0</v>
      </c>
      <c r="F86" s="427">
        <f t="shared" si="53"/>
        <v>0</v>
      </c>
      <c r="G86" s="427">
        <f t="shared" si="53"/>
        <v>0</v>
      </c>
      <c r="H86" s="427">
        <f t="shared" si="53"/>
        <v>0</v>
      </c>
      <c r="I86" s="427">
        <f t="shared" si="53"/>
        <v>0</v>
      </c>
      <c r="J86" s="403">
        <f t="shared" si="44"/>
        <v>0</v>
      </c>
      <c r="K86" s="403">
        <f t="shared" si="45"/>
        <v>0</v>
      </c>
    </row>
    <row r="87" spans="1:11" s="245" customFormat="1" ht="12.75" hidden="1" customHeight="1" x14ac:dyDescent="0.2">
      <c r="A87" s="421" t="s">
        <v>185</v>
      </c>
      <c r="B87" s="422"/>
      <c r="C87" s="406" t="s">
        <v>520</v>
      </c>
      <c r="D87" s="423">
        <f t="shared" si="53"/>
        <v>0</v>
      </c>
      <c r="E87" s="423">
        <f t="shared" si="53"/>
        <v>0</v>
      </c>
      <c r="F87" s="423">
        <f t="shared" si="53"/>
        <v>0</v>
      </c>
      <c r="G87" s="423">
        <f t="shared" si="53"/>
        <v>0</v>
      </c>
      <c r="H87" s="423">
        <f t="shared" si="53"/>
        <v>0</v>
      </c>
      <c r="I87" s="423">
        <f t="shared" si="53"/>
        <v>0</v>
      </c>
      <c r="J87" s="408">
        <f t="shared" si="44"/>
        <v>0</v>
      </c>
      <c r="K87" s="408">
        <f t="shared" si="45"/>
        <v>0</v>
      </c>
    </row>
    <row r="88" spans="1:11" ht="23.25" hidden="1" customHeight="1" x14ac:dyDescent="0.2">
      <c r="A88" s="417" t="s">
        <v>352</v>
      </c>
      <c r="B88" s="418"/>
      <c r="C88" s="414" t="s">
        <v>519</v>
      </c>
      <c r="D88" s="420">
        <v>0</v>
      </c>
      <c r="E88" s="420">
        <f>D88</f>
        <v>0</v>
      </c>
      <c r="F88" s="420">
        <v>0</v>
      </c>
      <c r="G88" s="420"/>
      <c r="H88" s="420"/>
      <c r="I88" s="416">
        <f>F88+G88+H88</f>
        <v>0</v>
      </c>
      <c r="J88" s="416">
        <f t="shared" si="44"/>
        <v>0</v>
      </c>
      <c r="K88" s="416">
        <f t="shared" si="45"/>
        <v>0</v>
      </c>
    </row>
    <row r="89" spans="1:11" s="322" customFormat="1" ht="18" hidden="1" customHeight="1" x14ac:dyDescent="0.2">
      <c r="A89" s="425" t="s">
        <v>353</v>
      </c>
      <c r="B89" s="426" t="s">
        <v>366</v>
      </c>
      <c r="C89" s="402" t="s">
        <v>427</v>
      </c>
      <c r="D89" s="427">
        <f t="shared" si="53"/>
        <v>0</v>
      </c>
      <c r="E89" s="427">
        <f t="shared" si="53"/>
        <v>0</v>
      </c>
      <c r="F89" s="427">
        <f t="shared" si="53"/>
        <v>0</v>
      </c>
      <c r="G89" s="427">
        <f t="shared" si="53"/>
        <v>0</v>
      </c>
      <c r="H89" s="427">
        <f t="shared" si="53"/>
        <v>0</v>
      </c>
      <c r="I89" s="427">
        <f t="shared" si="53"/>
        <v>0</v>
      </c>
      <c r="J89" s="403">
        <f>D89-F89</f>
        <v>0</v>
      </c>
      <c r="K89" s="403">
        <f t="shared" ref="K89:K95" si="54">E89-F89</f>
        <v>0</v>
      </c>
    </row>
    <row r="90" spans="1:11" s="245" customFormat="1" ht="20.25" hidden="1" customHeight="1" x14ac:dyDescent="0.2">
      <c r="A90" s="421" t="s">
        <v>30</v>
      </c>
      <c r="B90" s="422"/>
      <c r="C90" s="406" t="s">
        <v>428</v>
      </c>
      <c r="D90" s="423">
        <f t="shared" si="53"/>
        <v>0</v>
      </c>
      <c r="E90" s="423">
        <f t="shared" si="53"/>
        <v>0</v>
      </c>
      <c r="F90" s="423">
        <f t="shared" si="53"/>
        <v>0</v>
      </c>
      <c r="G90" s="423">
        <f t="shared" si="53"/>
        <v>0</v>
      </c>
      <c r="H90" s="423">
        <f t="shared" si="53"/>
        <v>0</v>
      </c>
      <c r="I90" s="423">
        <f t="shared" si="53"/>
        <v>0</v>
      </c>
      <c r="J90" s="408">
        <f>D90-F90</f>
        <v>0</v>
      </c>
      <c r="K90" s="408">
        <f t="shared" si="54"/>
        <v>0</v>
      </c>
    </row>
    <row r="91" spans="1:11" ht="17.25" hidden="1" customHeight="1" x14ac:dyDescent="0.2">
      <c r="A91" s="417" t="s">
        <v>31</v>
      </c>
      <c r="B91" s="418"/>
      <c r="C91" s="414" t="s">
        <v>429</v>
      </c>
      <c r="D91" s="420"/>
      <c r="E91" s="420">
        <f t="shared" ref="E91:E96" si="55">D91</f>
        <v>0</v>
      </c>
      <c r="F91" s="420"/>
      <c r="G91" s="420"/>
      <c r="H91" s="420"/>
      <c r="I91" s="416">
        <f>F91+G91+H91</f>
        <v>0</v>
      </c>
      <c r="J91" s="416">
        <f>D91-F91</f>
        <v>0</v>
      </c>
      <c r="K91" s="416">
        <f t="shared" si="54"/>
        <v>0</v>
      </c>
    </row>
    <row r="92" spans="1:11" ht="17.25" customHeight="1" x14ac:dyDescent="0.2">
      <c r="A92" s="417" t="s">
        <v>20</v>
      </c>
      <c r="B92" s="418"/>
      <c r="C92" s="414" t="s">
        <v>613</v>
      </c>
      <c r="D92" s="420">
        <v>64924.34</v>
      </c>
      <c r="E92" s="420">
        <f t="shared" si="55"/>
        <v>64924.34</v>
      </c>
      <c r="F92" s="420">
        <v>30530</v>
      </c>
      <c r="G92" s="420"/>
      <c r="H92" s="420"/>
      <c r="I92" s="416">
        <f t="shared" ref="I92:I93" si="56">F92+G92+H92</f>
        <v>30530</v>
      </c>
      <c r="J92" s="416">
        <f t="shared" si="44"/>
        <v>34394.339999999997</v>
      </c>
      <c r="K92" s="416">
        <f t="shared" si="54"/>
        <v>34394.339999999997</v>
      </c>
    </row>
    <row r="93" spans="1:11" ht="17.25" customHeight="1" x14ac:dyDescent="0.2">
      <c r="A93" s="417" t="s">
        <v>242</v>
      </c>
      <c r="B93" s="418"/>
      <c r="C93" s="414" t="s">
        <v>614</v>
      </c>
      <c r="D93" s="420">
        <v>19607.16</v>
      </c>
      <c r="E93" s="420">
        <f t="shared" si="55"/>
        <v>19607.16</v>
      </c>
      <c r="F93" s="420">
        <v>9025</v>
      </c>
      <c r="G93" s="420"/>
      <c r="H93" s="420"/>
      <c r="I93" s="416">
        <f t="shared" si="56"/>
        <v>9025</v>
      </c>
      <c r="J93" s="416">
        <f t="shared" si="44"/>
        <v>10582.16</v>
      </c>
      <c r="K93" s="416">
        <f t="shared" si="54"/>
        <v>10582.16</v>
      </c>
    </row>
    <row r="94" spans="1:11" ht="17.25" customHeight="1" x14ac:dyDescent="0.2">
      <c r="A94" s="417" t="s">
        <v>20</v>
      </c>
      <c r="B94" s="418"/>
      <c r="C94" s="414" t="s">
        <v>627</v>
      </c>
      <c r="D94" s="420">
        <v>2920</v>
      </c>
      <c r="E94" s="420">
        <f t="shared" si="55"/>
        <v>2920</v>
      </c>
      <c r="F94" s="420">
        <v>0</v>
      </c>
      <c r="G94" s="420"/>
      <c r="H94" s="420"/>
      <c r="I94" s="416">
        <f t="shared" ref="I94:I95" si="57">F94+G94+H94</f>
        <v>0</v>
      </c>
      <c r="J94" s="416">
        <f t="shared" ref="J94:J95" si="58">D94-F94</f>
        <v>2920</v>
      </c>
      <c r="K94" s="416">
        <f t="shared" si="54"/>
        <v>2920</v>
      </c>
    </row>
    <row r="95" spans="1:11" ht="17.25" customHeight="1" x14ac:dyDescent="0.2">
      <c r="A95" s="417" t="s">
        <v>242</v>
      </c>
      <c r="B95" s="418"/>
      <c r="C95" s="414" t="s">
        <v>628</v>
      </c>
      <c r="D95" s="420">
        <v>880</v>
      </c>
      <c r="E95" s="420">
        <f t="shared" si="55"/>
        <v>880</v>
      </c>
      <c r="F95" s="420">
        <v>0</v>
      </c>
      <c r="G95" s="420"/>
      <c r="H95" s="420"/>
      <c r="I95" s="416">
        <f t="shared" si="57"/>
        <v>0</v>
      </c>
      <c r="J95" s="416">
        <f t="shared" si="58"/>
        <v>880</v>
      </c>
      <c r="K95" s="416">
        <f t="shared" si="54"/>
        <v>880</v>
      </c>
    </row>
    <row r="96" spans="1:11" ht="15.75" customHeight="1" x14ac:dyDescent="0.2">
      <c r="A96" s="417" t="s">
        <v>31</v>
      </c>
      <c r="B96" s="418"/>
      <c r="C96" s="414" t="s">
        <v>626</v>
      </c>
      <c r="D96" s="420">
        <v>300000</v>
      </c>
      <c r="E96" s="420">
        <f t="shared" si="55"/>
        <v>300000</v>
      </c>
      <c r="F96" s="420"/>
      <c r="G96" s="420"/>
      <c r="H96" s="420"/>
      <c r="I96" s="416">
        <f>F96+G96+H96</f>
        <v>0</v>
      </c>
      <c r="J96" s="416">
        <f t="shared" si="44"/>
        <v>300000</v>
      </c>
      <c r="K96" s="416">
        <f t="shared" ref="K96" si="59">E96-F96</f>
        <v>300000</v>
      </c>
    </row>
    <row r="97" spans="1:11" s="267" customFormat="1" ht="44.25" customHeight="1" x14ac:dyDescent="0.2">
      <c r="A97" s="593" t="s">
        <v>298</v>
      </c>
      <c r="B97" s="594" t="s">
        <v>366</v>
      </c>
      <c r="C97" s="591" t="s">
        <v>578</v>
      </c>
      <c r="D97" s="595">
        <f t="shared" ref="D97:I98" si="60">D98</f>
        <v>2474.1</v>
      </c>
      <c r="E97" s="595">
        <f t="shared" si="60"/>
        <v>2474.1</v>
      </c>
      <c r="F97" s="595">
        <f t="shared" si="60"/>
        <v>0</v>
      </c>
      <c r="G97" s="595">
        <f t="shared" si="60"/>
        <v>0</v>
      </c>
      <c r="H97" s="595">
        <f t="shared" si="60"/>
        <v>0</v>
      </c>
      <c r="I97" s="595">
        <f t="shared" si="60"/>
        <v>0</v>
      </c>
      <c r="J97" s="596">
        <f t="shared" si="44"/>
        <v>2474.1</v>
      </c>
      <c r="K97" s="596">
        <f t="shared" si="45"/>
        <v>2474.1</v>
      </c>
    </row>
    <row r="98" spans="1:11" s="245" customFormat="1" ht="21.75" hidden="1" customHeight="1" x14ac:dyDescent="0.2">
      <c r="A98" s="421" t="s">
        <v>30</v>
      </c>
      <c r="B98" s="422"/>
      <c r="C98" s="406" t="s">
        <v>487</v>
      </c>
      <c r="D98" s="423">
        <f t="shared" si="60"/>
        <v>2474.1</v>
      </c>
      <c r="E98" s="423">
        <f t="shared" si="60"/>
        <v>2474.1</v>
      </c>
      <c r="F98" s="423">
        <f t="shared" si="60"/>
        <v>0</v>
      </c>
      <c r="G98" s="423">
        <f t="shared" si="60"/>
        <v>0</v>
      </c>
      <c r="H98" s="423">
        <f t="shared" si="60"/>
        <v>0</v>
      </c>
      <c r="I98" s="423">
        <f t="shared" si="60"/>
        <v>0</v>
      </c>
      <c r="J98" s="408">
        <f t="shared" si="44"/>
        <v>2474.1</v>
      </c>
      <c r="K98" s="408">
        <f t="shared" si="45"/>
        <v>2474.1</v>
      </c>
    </row>
    <row r="99" spans="1:11" ht="21.75" customHeight="1" x14ac:dyDescent="0.2">
      <c r="A99" s="417" t="s">
        <v>32</v>
      </c>
      <c r="B99" s="418"/>
      <c r="C99" s="414" t="s">
        <v>579</v>
      </c>
      <c r="D99" s="420">
        <v>2474.1</v>
      </c>
      <c r="E99" s="420">
        <f>D99</f>
        <v>2474.1</v>
      </c>
      <c r="F99" s="420">
        <v>0</v>
      </c>
      <c r="G99" s="420"/>
      <c r="H99" s="420"/>
      <c r="I99" s="416">
        <f>F99+G99+H99</f>
        <v>0</v>
      </c>
      <c r="J99" s="416">
        <f t="shared" si="44"/>
        <v>2474.1</v>
      </c>
      <c r="K99" s="416">
        <f t="shared" si="45"/>
        <v>2474.1</v>
      </c>
    </row>
    <row r="100" spans="1:11" s="267" customFormat="1" ht="24.75" hidden="1" customHeight="1" x14ac:dyDescent="0.2">
      <c r="A100" s="569" t="s">
        <v>314</v>
      </c>
      <c r="B100" s="558" t="s">
        <v>366</v>
      </c>
      <c r="C100" s="570" t="s">
        <v>552</v>
      </c>
      <c r="D100" s="571">
        <f t="shared" ref="D100:I100" si="61">D101</f>
        <v>0</v>
      </c>
      <c r="E100" s="571">
        <f t="shared" si="61"/>
        <v>0</v>
      </c>
      <c r="F100" s="571">
        <f t="shared" si="61"/>
        <v>0</v>
      </c>
      <c r="G100" s="571">
        <f t="shared" si="61"/>
        <v>0</v>
      </c>
      <c r="H100" s="571">
        <f t="shared" si="61"/>
        <v>0</v>
      </c>
      <c r="I100" s="571">
        <f t="shared" si="61"/>
        <v>0</v>
      </c>
      <c r="J100" s="572">
        <f t="shared" si="44"/>
        <v>0</v>
      </c>
      <c r="K100" s="572">
        <f t="shared" si="45"/>
        <v>0</v>
      </c>
    </row>
    <row r="101" spans="1:11" s="245" customFormat="1" ht="19.5" hidden="1" customHeight="1" x14ac:dyDescent="0.2">
      <c r="A101" s="246" t="s">
        <v>185</v>
      </c>
      <c r="B101" s="315"/>
      <c r="C101" s="247" t="s">
        <v>552</v>
      </c>
      <c r="D101" s="244">
        <f t="shared" ref="D101:I101" si="62">D102+D103</f>
        <v>0</v>
      </c>
      <c r="E101" s="244">
        <f t="shared" si="62"/>
        <v>0</v>
      </c>
      <c r="F101" s="244">
        <f t="shared" si="62"/>
        <v>0</v>
      </c>
      <c r="G101" s="244">
        <f t="shared" si="62"/>
        <v>0</v>
      </c>
      <c r="H101" s="244">
        <f t="shared" si="62"/>
        <v>0</v>
      </c>
      <c r="I101" s="244">
        <f t="shared" si="62"/>
        <v>0</v>
      </c>
      <c r="J101" s="242">
        <f t="shared" si="44"/>
        <v>0</v>
      </c>
      <c r="K101" s="242">
        <f t="shared" si="45"/>
        <v>0</v>
      </c>
    </row>
    <row r="102" spans="1:11" hidden="1" x14ac:dyDescent="0.2">
      <c r="A102" s="417" t="s">
        <v>27</v>
      </c>
      <c r="B102" s="418"/>
      <c r="C102" s="414" t="s">
        <v>565</v>
      </c>
      <c r="D102" s="420"/>
      <c r="E102" s="420">
        <f>D102</f>
        <v>0</v>
      </c>
      <c r="F102" s="420"/>
      <c r="G102" s="420"/>
      <c r="H102" s="420"/>
      <c r="I102" s="416">
        <f>F102+G102+H102</f>
        <v>0</v>
      </c>
      <c r="J102" s="416">
        <f t="shared" si="44"/>
        <v>0</v>
      </c>
      <c r="K102" s="416">
        <f t="shared" si="45"/>
        <v>0</v>
      </c>
    </row>
    <row r="103" spans="1:11" hidden="1" x14ac:dyDescent="0.2">
      <c r="A103" s="567" t="s">
        <v>35</v>
      </c>
      <c r="B103" s="418"/>
      <c r="C103" s="414" t="s">
        <v>564</v>
      </c>
      <c r="D103" s="420">
        <v>0</v>
      </c>
      <c r="E103" s="420">
        <f>D103</f>
        <v>0</v>
      </c>
      <c r="F103" s="420">
        <v>0</v>
      </c>
      <c r="G103" s="420"/>
      <c r="H103" s="420"/>
      <c r="I103" s="416">
        <f>F103+G103+H103</f>
        <v>0</v>
      </c>
      <c r="J103" s="416">
        <f t="shared" si="44"/>
        <v>0</v>
      </c>
      <c r="K103" s="416">
        <f t="shared" si="45"/>
        <v>0</v>
      </c>
    </row>
    <row r="104" spans="1:11" s="267" customFormat="1" ht="18.75" customHeight="1" x14ac:dyDescent="0.2">
      <c r="A104" s="593" t="s">
        <v>319</v>
      </c>
      <c r="B104" s="594" t="s">
        <v>366</v>
      </c>
      <c r="C104" s="591" t="s">
        <v>580</v>
      </c>
      <c r="D104" s="595">
        <f t="shared" ref="D104:I106" si="63">D105</f>
        <v>5000</v>
      </c>
      <c r="E104" s="595">
        <f t="shared" si="63"/>
        <v>5000</v>
      </c>
      <c r="F104" s="595">
        <f t="shared" si="63"/>
        <v>0</v>
      </c>
      <c r="G104" s="595">
        <f t="shared" si="63"/>
        <v>0</v>
      </c>
      <c r="H104" s="595">
        <f t="shared" si="63"/>
        <v>0</v>
      </c>
      <c r="I104" s="595">
        <f t="shared" si="63"/>
        <v>0</v>
      </c>
      <c r="J104" s="596">
        <f t="shared" si="44"/>
        <v>5000</v>
      </c>
      <c r="K104" s="596">
        <f t="shared" si="45"/>
        <v>5000</v>
      </c>
    </row>
    <row r="105" spans="1:11" s="245" customFormat="1" ht="21" hidden="1" customHeight="1" x14ac:dyDescent="0.2">
      <c r="A105" s="421" t="s">
        <v>186</v>
      </c>
      <c r="B105" s="422"/>
      <c r="C105" s="406" t="s">
        <v>492</v>
      </c>
      <c r="D105" s="423">
        <f t="shared" si="63"/>
        <v>5000</v>
      </c>
      <c r="E105" s="423">
        <f t="shared" si="63"/>
        <v>5000</v>
      </c>
      <c r="F105" s="423">
        <f t="shared" si="63"/>
        <v>0</v>
      </c>
      <c r="G105" s="423">
        <f t="shared" si="63"/>
        <v>0</v>
      </c>
      <c r="H105" s="423">
        <f t="shared" si="63"/>
        <v>0</v>
      </c>
      <c r="I105" s="423">
        <f t="shared" si="63"/>
        <v>0</v>
      </c>
      <c r="J105" s="408">
        <f t="shared" si="44"/>
        <v>5000</v>
      </c>
      <c r="K105" s="408">
        <f t="shared" si="45"/>
        <v>5000</v>
      </c>
    </row>
    <row r="106" spans="1:11" s="245" customFormat="1" ht="24" hidden="1" customHeight="1" x14ac:dyDescent="0.2">
      <c r="A106" s="421" t="s">
        <v>23</v>
      </c>
      <c r="B106" s="422"/>
      <c r="C106" s="406" t="s">
        <v>491</v>
      </c>
      <c r="D106" s="423">
        <f t="shared" si="63"/>
        <v>5000</v>
      </c>
      <c r="E106" s="423">
        <f t="shared" si="63"/>
        <v>5000</v>
      </c>
      <c r="F106" s="423">
        <f t="shared" si="63"/>
        <v>0</v>
      </c>
      <c r="G106" s="423">
        <f t="shared" si="63"/>
        <v>0</v>
      </c>
      <c r="H106" s="423">
        <f t="shared" si="63"/>
        <v>0</v>
      </c>
      <c r="I106" s="423">
        <f t="shared" si="63"/>
        <v>0</v>
      </c>
      <c r="J106" s="408">
        <f t="shared" si="44"/>
        <v>5000</v>
      </c>
      <c r="K106" s="408">
        <f t="shared" si="45"/>
        <v>5000</v>
      </c>
    </row>
    <row r="107" spans="1:11" ht="17.25" customHeight="1" x14ac:dyDescent="0.2">
      <c r="A107" s="417" t="s">
        <v>618</v>
      </c>
      <c r="B107" s="418"/>
      <c r="C107" s="430" t="s">
        <v>580</v>
      </c>
      <c r="D107" s="420">
        <v>5000</v>
      </c>
      <c r="E107" s="420">
        <f>D107</f>
        <v>5000</v>
      </c>
      <c r="F107" s="420"/>
      <c r="G107" s="420"/>
      <c r="H107" s="420"/>
      <c r="I107" s="416">
        <f>F107+G107+H107</f>
        <v>0</v>
      </c>
      <c r="J107" s="416">
        <f t="shared" si="44"/>
        <v>5000</v>
      </c>
      <c r="K107" s="416">
        <f t="shared" si="45"/>
        <v>5000</v>
      </c>
    </row>
    <row r="108" spans="1:11" ht="17.25" customHeight="1" x14ac:dyDescent="0.2">
      <c r="A108" s="593" t="s">
        <v>619</v>
      </c>
      <c r="B108" s="594" t="s">
        <v>366</v>
      </c>
      <c r="C108" s="591" t="s">
        <v>620</v>
      </c>
      <c r="D108" s="595">
        <f>D109+D110</f>
        <v>1440</v>
      </c>
      <c r="E108" s="595">
        <f t="shared" ref="E108:K108" si="64">E109+E110</f>
        <v>1440</v>
      </c>
      <c r="F108" s="595">
        <f t="shared" si="64"/>
        <v>0</v>
      </c>
      <c r="G108" s="595">
        <f t="shared" si="64"/>
        <v>0</v>
      </c>
      <c r="H108" s="595">
        <f t="shared" si="64"/>
        <v>0</v>
      </c>
      <c r="I108" s="595">
        <f t="shared" si="64"/>
        <v>0</v>
      </c>
      <c r="J108" s="595">
        <f t="shared" si="64"/>
        <v>1440</v>
      </c>
      <c r="K108" s="595">
        <f t="shared" si="64"/>
        <v>1440</v>
      </c>
    </row>
    <row r="109" spans="1:11" ht="22.5" customHeight="1" x14ac:dyDescent="0.2">
      <c r="A109" s="417" t="s">
        <v>32</v>
      </c>
      <c r="B109" s="418"/>
      <c r="C109" s="430" t="s">
        <v>621</v>
      </c>
      <c r="D109" s="420">
        <v>720</v>
      </c>
      <c r="E109" s="420">
        <f>D109</f>
        <v>720</v>
      </c>
      <c r="F109" s="420"/>
      <c r="G109" s="420"/>
      <c r="H109" s="420"/>
      <c r="I109" s="416">
        <v>0</v>
      </c>
      <c r="J109" s="416">
        <f>D109-F109</f>
        <v>720</v>
      </c>
      <c r="K109" s="416">
        <f>E109-F109</f>
        <v>720</v>
      </c>
    </row>
    <row r="110" spans="1:11" ht="23.25" customHeight="1" x14ac:dyDescent="0.2">
      <c r="A110" s="417" t="s">
        <v>32</v>
      </c>
      <c r="B110" s="418"/>
      <c r="C110" s="430" t="s">
        <v>622</v>
      </c>
      <c r="D110" s="420">
        <v>720</v>
      </c>
      <c r="E110" s="420">
        <f>D110</f>
        <v>720</v>
      </c>
      <c r="F110" s="420"/>
      <c r="G110" s="420"/>
      <c r="H110" s="420"/>
      <c r="I110" s="416">
        <v>0</v>
      </c>
      <c r="J110" s="416">
        <f>D110-F110</f>
        <v>720</v>
      </c>
      <c r="K110" s="416">
        <f>E110-F110</f>
        <v>720</v>
      </c>
    </row>
    <row r="111" spans="1:11" s="267" customFormat="1" ht="21.75" customHeight="1" x14ac:dyDescent="0.2">
      <c r="A111" s="593" t="s">
        <v>36</v>
      </c>
      <c r="B111" s="594" t="s">
        <v>366</v>
      </c>
      <c r="C111" s="591" t="s">
        <v>433</v>
      </c>
      <c r="D111" s="595">
        <f>D114+D116+D121</f>
        <v>63500</v>
      </c>
      <c r="E111" s="595">
        <f t="shared" ref="E111:K111" si="65">E114+E116+E121</f>
        <v>63500</v>
      </c>
      <c r="F111" s="595">
        <f t="shared" si="65"/>
        <v>24332.22</v>
      </c>
      <c r="G111" s="595">
        <f t="shared" si="65"/>
        <v>0</v>
      </c>
      <c r="H111" s="595">
        <f t="shared" si="65"/>
        <v>0</v>
      </c>
      <c r="I111" s="595">
        <f t="shared" si="65"/>
        <v>24332.22</v>
      </c>
      <c r="J111" s="595">
        <f t="shared" si="65"/>
        <v>39167.78</v>
      </c>
      <c r="K111" s="595">
        <f t="shared" si="65"/>
        <v>39167.78</v>
      </c>
    </row>
    <row r="112" spans="1:11" s="245" customFormat="1" ht="21.75" hidden="1" customHeight="1" x14ac:dyDescent="0.2">
      <c r="A112" s="421" t="s">
        <v>186</v>
      </c>
      <c r="B112" s="422"/>
      <c r="C112" s="406" t="s">
        <v>494</v>
      </c>
      <c r="D112" s="423" t="e">
        <f t="shared" ref="D112:I112" si="66">D113+D117</f>
        <v>#REF!</v>
      </c>
      <c r="E112" s="423" t="e">
        <f t="shared" si="66"/>
        <v>#REF!</v>
      </c>
      <c r="F112" s="423" t="e">
        <f t="shared" si="66"/>
        <v>#REF!</v>
      </c>
      <c r="G112" s="423" t="e">
        <f t="shared" si="66"/>
        <v>#REF!</v>
      </c>
      <c r="H112" s="423" t="e">
        <f t="shared" si="66"/>
        <v>#REF!</v>
      </c>
      <c r="I112" s="423" t="e">
        <f t="shared" si="66"/>
        <v>#REF!</v>
      </c>
      <c r="J112" s="408" t="e">
        <f t="shared" si="44"/>
        <v>#REF!</v>
      </c>
      <c r="K112" s="408" t="e">
        <f t="shared" si="45"/>
        <v>#REF!</v>
      </c>
    </row>
    <row r="113" spans="1:11" s="245" customFormat="1" ht="22.5" hidden="1" customHeight="1" x14ac:dyDescent="0.2">
      <c r="A113" s="421" t="s">
        <v>19</v>
      </c>
      <c r="B113" s="422"/>
      <c r="C113" s="406" t="s">
        <v>493</v>
      </c>
      <c r="D113" s="423">
        <f t="shared" ref="D113:I113" si="67">D114+D116+D115</f>
        <v>48700</v>
      </c>
      <c r="E113" s="423">
        <f t="shared" si="67"/>
        <v>48700</v>
      </c>
      <c r="F113" s="423">
        <f t="shared" si="67"/>
        <v>24332.22</v>
      </c>
      <c r="G113" s="423">
        <f t="shared" si="67"/>
        <v>0</v>
      </c>
      <c r="H113" s="423">
        <f t="shared" si="67"/>
        <v>0</v>
      </c>
      <c r="I113" s="423">
        <f t="shared" si="67"/>
        <v>24332.22</v>
      </c>
      <c r="J113" s="408">
        <f t="shared" si="44"/>
        <v>24367.78</v>
      </c>
      <c r="K113" s="408">
        <f t="shared" si="45"/>
        <v>24367.78</v>
      </c>
    </row>
    <row r="114" spans="1:11" x14ac:dyDescent="0.2">
      <c r="A114" s="417" t="s">
        <v>20</v>
      </c>
      <c r="B114" s="418"/>
      <c r="C114" s="414" t="s">
        <v>581</v>
      </c>
      <c r="D114" s="420">
        <v>37404</v>
      </c>
      <c r="E114" s="420">
        <f>D114</f>
        <v>37404</v>
      </c>
      <c r="F114" s="420">
        <v>18688.32</v>
      </c>
      <c r="G114" s="420"/>
      <c r="H114" s="420"/>
      <c r="I114" s="416">
        <f>F114+G114+H114</f>
        <v>18688.32</v>
      </c>
      <c r="J114" s="416">
        <f t="shared" si="44"/>
        <v>18715.68</v>
      </c>
      <c r="K114" s="416">
        <f t="shared" si="45"/>
        <v>18715.68</v>
      </c>
    </row>
    <row r="115" spans="1:11" hidden="1" x14ac:dyDescent="0.2">
      <c r="A115" s="373" t="s">
        <v>21</v>
      </c>
      <c r="B115" s="377"/>
      <c r="C115" s="342" t="s">
        <v>304</v>
      </c>
      <c r="D115" s="378"/>
      <c r="E115" s="378"/>
      <c r="F115" s="378"/>
      <c r="G115" s="378"/>
      <c r="H115" s="378"/>
      <c r="I115" s="347">
        <f>F115+G115+H115</f>
        <v>0</v>
      </c>
      <c r="J115" s="347">
        <f t="shared" si="44"/>
        <v>0</v>
      </c>
      <c r="K115" s="347">
        <f t="shared" si="45"/>
        <v>0</v>
      </c>
    </row>
    <row r="116" spans="1:11" ht="15" customHeight="1" x14ac:dyDescent="0.2">
      <c r="A116" s="417" t="s">
        <v>190</v>
      </c>
      <c r="B116" s="418"/>
      <c r="C116" s="414" t="s">
        <v>582</v>
      </c>
      <c r="D116" s="420">
        <v>11296</v>
      </c>
      <c r="E116" s="420">
        <f>D116</f>
        <v>11296</v>
      </c>
      <c r="F116" s="420">
        <v>5643.9</v>
      </c>
      <c r="G116" s="420"/>
      <c r="H116" s="420"/>
      <c r="I116" s="416">
        <f>F116+G116+H116</f>
        <v>5643.9</v>
      </c>
      <c r="J116" s="416">
        <f t="shared" ref="J116:J121" si="68">D116-F116</f>
        <v>5652.1</v>
      </c>
      <c r="K116" s="416">
        <f t="shared" ref="K116:K121" si="69">E116-F116</f>
        <v>5652.1</v>
      </c>
    </row>
    <row r="117" spans="1:11" s="245" customFormat="1" hidden="1" x14ac:dyDescent="0.2">
      <c r="A117" s="421" t="s">
        <v>23</v>
      </c>
      <c r="B117" s="422"/>
      <c r="C117" s="406" t="s">
        <v>189</v>
      </c>
      <c r="D117" s="423" t="e">
        <f>#REF!+D118+#REF!</f>
        <v>#REF!</v>
      </c>
      <c r="E117" s="423" t="e">
        <f>#REF!+E118+#REF!</f>
        <v>#REF!</v>
      </c>
      <c r="F117" s="423" t="e">
        <f>#REF!+F118+#REF!</f>
        <v>#REF!</v>
      </c>
      <c r="G117" s="423" t="e">
        <f>#REF!+G118+#REF!</f>
        <v>#REF!</v>
      </c>
      <c r="H117" s="423" t="e">
        <f>#REF!+H118+#REF!</f>
        <v>#REF!</v>
      </c>
      <c r="I117" s="423" t="e">
        <f>#REF!+I118+#REF!</f>
        <v>#REF!</v>
      </c>
      <c r="J117" s="408" t="e">
        <f t="shared" si="68"/>
        <v>#REF!</v>
      </c>
      <c r="K117" s="408" t="e">
        <f t="shared" si="69"/>
        <v>#REF!</v>
      </c>
    </row>
    <row r="118" spans="1:11" ht="15" hidden="1" customHeight="1" x14ac:dyDescent="0.2">
      <c r="A118" s="382" t="s">
        <v>25</v>
      </c>
      <c r="B118" s="377"/>
      <c r="C118" s="342" t="s">
        <v>495</v>
      </c>
      <c r="D118" s="378"/>
      <c r="E118" s="612"/>
      <c r="F118" s="378"/>
      <c r="G118" s="378"/>
      <c r="H118" s="378"/>
      <c r="I118" s="347">
        <f>F118+G118+H118</f>
        <v>0</v>
      </c>
      <c r="J118" s="347">
        <f t="shared" si="68"/>
        <v>0</v>
      </c>
      <c r="K118" s="347">
        <f t="shared" si="69"/>
        <v>0</v>
      </c>
    </row>
    <row r="119" spans="1:11" s="245" customFormat="1" ht="18.75" hidden="1" customHeight="1" x14ac:dyDescent="0.2">
      <c r="A119" s="421" t="s">
        <v>30</v>
      </c>
      <c r="B119" s="422"/>
      <c r="C119" s="406" t="s">
        <v>496</v>
      </c>
      <c r="D119" s="423">
        <f t="shared" ref="D119:I119" si="70">D120+D121</f>
        <v>14800</v>
      </c>
      <c r="E119" s="423">
        <f t="shared" si="70"/>
        <v>14800</v>
      </c>
      <c r="F119" s="423">
        <f t="shared" si="70"/>
        <v>0</v>
      </c>
      <c r="G119" s="423">
        <f t="shared" si="70"/>
        <v>0</v>
      </c>
      <c r="H119" s="423">
        <f t="shared" si="70"/>
        <v>0</v>
      </c>
      <c r="I119" s="423">
        <f t="shared" si="70"/>
        <v>0</v>
      </c>
      <c r="J119" s="408">
        <f t="shared" si="68"/>
        <v>14800</v>
      </c>
      <c r="K119" s="408">
        <f t="shared" si="69"/>
        <v>14800</v>
      </c>
    </row>
    <row r="120" spans="1:11" ht="23.25" hidden="1" customHeight="1" x14ac:dyDescent="0.2">
      <c r="A120" s="382" t="s">
        <v>31</v>
      </c>
      <c r="B120" s="377"/>
      <c r="C120" s="342" t="s">
        <v>191</v>
      </c>
      <c r="D120" s="378"/>
      <c r="E120" s="378"/>
      <c r="F120" s="378"/>
      <c r="G120" s="378"/>
      <c r="H120" s="378"/>
      <c r="I120" s="347">
        <f>F120+G120+H120</f>
        <v>0</v>
      </c>
      <c r="J120" s="347">
        <f t="shared" si="68"/>
        <v>0</v>
      </c>
      <c r="K120" s="347">
        <f t="shared" si="69"/>
        <v>0</v>
      </c>
    </row>
    <row r="121" spans="1:11" ht="21" customHeight="1" x14ac:dyDescent="0.2">
      <c r="A121" s="417" t="s">
        <v>32</v>
      </c>
      <c r="B121" s="418"/>
      <c r="C121" s="414" t="s">
        <v>583</v>
      </c>
      <c r="D121" s="420">
        <v>14800</v>
      </c>
      <c r="E121" s="420">
        <f>D121</f>
        <v>14800</v>
      </c>
      <c r="F121" s="420">
        <v>0</v>
      </c>
      <c r="G121" s="420"/>
      <c r="H121" s="420"/>
      <c r="I121" s="416">
        <f>F121+G121+H121</f>
        <v>0</v>
      </c>
      <c r="J121" s="416">
        <f t="shared" si="68"/>
        <v>14800</v>
      </c>
      <c r="K121" s="416">
        <f t="shared" si="69"/>
        <v>14800</v>
      </c>
    </row>
    <row r="122" spans="1:11" s="267" customFormat="1" ht="45.75" customHeight="1" x14ac:dyDescent="0.2">
      <c r="A122" s="593" t="s">
        <v>559</v>
      </c>
      <c r="B122" s="594" t="s">
        <v>366</v>
      </c>
      <c r="C122" s="597" t="s">
        <v>432</v>
      </c>
      <c r="D122" s="595">
        <f>D131+D132+D135+D136+D137+D138</f>
        <v>47217</v>
      </c>
      <c r="E122" s="595">
        <f t="shared" ref="E122:K122" si="71">E131+E132+E135+E136+E137+E138</f>
        <v>47217</v>
      </c>
      <c r="F122" s="595">
        <f t="shared" si="71"/>
        <v>0</v>
      </c>
      <c r="G122" s="595">
        <f t="shared" si="71"/>
        <v>0</v>
      </c>
      <c r="H122" s="595">
        <f t="shared" si="71"/>
        <v>0</v>
      </c>
      <c r="I122" s="595">
        <f t="shared" si="71"/>
        <v>0</v>
      </c>
      <c r="J122" s="595">
        <f t="shared" si="71"/>
        <v>47217</v>
      </c>
      <c r="K122" s="595">
        <f t="shared" si="71"/>
        <v>47217</v>
      </c>
    </row>
    <row r="123" spans="1:11" s="245" customFormat="1" ht="20.25" hidden="1" customHeight="1" x14ac:dyDescent="0.2">
      <c r="A123" s="421" t="s">
        <v>276</v>
      </c>
      <c r="B123" s="422"/>
      <c r="C123" s="406" t="s">
        <v>498</v>
      </c>
      <c r="D123" s="428">
        <f t="shared" ref="D123:I123" si="72">D124+D127</f>
        <v>29165</v>
      </c>
      <c r="E123" s="428">
        <f t="shared" si="72"/>
        <v>29165</v>
      </c>
      <c r="F123" s="428">
        <f t="shared" si="72"/>
        <v>0</v>
      </c>
      <c r="G123" s="428">
        <f t="shared" si="72"/>
        <v>0</v>
      </c>
      <c r="H123" s="428">
        <f t="shared" si="72"/>
        <v>0</v>
      </c>
      <c r="I123" s="428">
        <f t="shared" si="72"/>
        <v>0</v>
      </c>
      <c r="J123" s="429">
        <f>J124+J125+J126+J128+J127</f>
        <v>122440</v>
      </c>
      <c r="K123" s="429">
        <f>K124+K125+K126+K128+K127</f>
        <v>122440</v>
      </c>
    </row>
    <row r="124" spans="1:11" s="245" customFormat="1" ht="22.5" hidden="1" customHeight="1" x14ac:dyDescent="0.2">
      <c r="A124" s="421" t="s">
        <v>19</v>
      </c>
      <c r="B124" s="422"/>
      <c r="C124" s="406" t="s">
        <v>497</v>
      </c>
      <c r="D124" s="423">
        <f t="shared" ref="D124:I124" si="73">D125+D126</f>
        <v>0</v>
      </c>
      <c r="E124" s="423">
        <f t="shared" si="73"/>
        <v>0</v>
      </c>
      <c r="F124" s="423">
        <f t="shared" si="73"/>
        <v>0</v>
      </c>
      <c r="G124" s="423">
        <f t="shared" si="73"/>
        <v>0</v>
      </c>
      <c r="H124" s="423">
        <f t="shared" si="73"/>
        <v>0</v>
      </c>
      <c r="I124" s="423">
        <f t="shared" si="73"/>
        <v>0</v>
      </c>
      <c r="J124" s="408">
        <v>59240</v>
      </c>
      <c r="K124" s="408">
        <v>59240</v>
      </c>
    </row>
    <row r="125" spans="1:11" hidden="1" x14ac:dyDescent="0.2">
      <c r="A125" s="417" t="s">
        <v>20</v>
      </c>
      <c r="B125" s="418"/>
      <c r="C125" s="414" t="s">
        <v>499</v>
      </c>
      <c r="D125" s="420"/>
      <c r="E125" s="420">
        <f>D125</f>
        <v>0</v>
      </c>
      <c r="F125" s="420"/>
      <c r="G125" s="420"/>
      <c r="H125" s="420"/>
      <c r="I125" s="416">
        <v>0</v>
      </c>
      <c r="J125" s="416">
        <v>45500</v>
      </c>
      <c r="K125" s="416">
        <v>45500</v>
      </c>
    </row>
    <row r="126" spans="1:11" ht="15" hidden="1" customHeight="1" x14ac:dyDescent="0.2">
      <c r="A126" s="417" t="s">
        <v>190</v>
      </c>
      <c r="B126" s="418"/>
      <c r="C126" s="414" t="s">
        <v>500</v>
      </c>
      <c r="D126" s="420"/>
      <c r="E126" s="420">
        <f>D126</f>
        <v>0</v>
      </c>
      <c r="F126" s="420"/>
      <c r="G126" s="420"/>
      <c r="H126" s="420"/>
      <c r="I126" s="416">
        <v>0</v>
      </c>
      <c r="J126" s="416">
        <v>13740</v>
      </c>
      <c r="K126" s="416">
        <v>13740</v>
      </c>
    </row>
    <row r="127" spans="1:11" s="245" customFormat="1" ht="18.75" hidden="1" customHeight="1" x14ac:dyDescent="0.2">
      <c r="A127" s="421" t="s">
        <v>23</v>
      </c>
      <c r="B127" s="422"/>
      <c r="C127" s="406" t="s">
        <v>501</v>
      </c>
      <c r="D127" s="423">
        <f t="shared" ref="D127:I127" si="74">D131+D132+D130+D133</f>
        <v>29165</v>
      </c>
      <c r="E127" s="423">
        <f t="shared" si="74"/>
        <v>29165</v>
      </c>
      <c r="F127" s="423">
        <f t="shared" si="74"/>
        <v>0</v>
      </c>
      <c r="G127" s="423">
        <f t="shared" si="74"/>
        <v>0</v>
      </c>
      <c r="H127" s="423">
        <f t="shared" si="74"/>
        <v>0</v>
      </c>
      <c r="I127" s="423">
        <f t="shared" si="74"/>
        <v>0</v>
      </c>
      <c r="J127" s="408">
        <v>3960</v>
      </c>
      <c r="K127" s="408">
        <v>3960</v>
      </c>
    </row>
    <row r="128" spans="1:11" ht="17.25" hidden="1" customHeight="1" x14ac:dyDescent="0.2">
      <c r="A128" s="348" t="s">
        <v>31</v>
      </c>
      <c r="B128" s="355"/>
      <c r="C128" s="350" t="s">
        <v>290</v>
      </c>
      <c r="D128" s="139"/>
      <c r="E128" s="139"/>
      <c r="F128" s="139"/>
      <c r="G128" s="139"/>
      <c r="H128" s="139"/>
      <c r="I128" s="347">
        <f>F128+G128+H128</f>
        <v>0</v>
      </c>
      <c r="J128" s="346">
        <f t="shared" ref="J128:J171" si="75">D128-F128</f>
        <v>0</v>
      </c>
      <c r="K128" s="346">
        <f t="shared" ref="K128:K171" si="76">E128-F128</f>
        <v>0</v>
      </c>
    </row>
    <row r="129" spans="1:12" s="245" customFormat="1" ht="14.25" hidden="1" customHeight="1" x14ac:dyDescent="0.2">
      <c r="A129" s="421" t="s">
        <v>277</v>
      </c>
      <c r="B129" s="422"/>
      <c r="C129" s="406" t="s">
        <v>332</v>
      </c>
      <c r="D129" s="423">
        <f t="shared" ref="D129:I129" si="77">D131+D132+D133+D134+D130</f>
        <v>29165</v>
      </c>
      <c r="E129" s="423">
        <f t="shared" si="77"/>
        <v>29165</v>
      </c>
      <c r="F129" s="423">
        <f t="shared" si="77"/>
        <v>0</v>
      </c>
      <c r="G129" s="423">
        <f t="shared" si="77"/>
        <v>0</v>
      </c>
      <c r="H129" s="423">
        <f t="shared" si="77"/>
        <v>0</v>
      </c>
      <c r="I129" s="423">
        <f t="shared" si="77"/>
        <v>0</v>
      </c>
      <c r="J129" s="408">
        <f t="shared" si="75"/>
        <v>29165</v>
      </c>
      <c r="K129" s="408">
        <f t="shared" si="76"/>
        <v>29165</v>
      </c>
    </row>
    <row r="130" spans="1:12" hidden="1" x14ac:dyDescent="0.2">
      <c r="A130" s="417" t="s">
        <v>25</v>
      </c>
      <c r="B130" s="418"/>
      <c r="C130" s="350" t="s">
        <v>532</v>
      </c>
      <c r="D130" s="420"/>
      <c r="E130" s="420">
        <f t="shared" ref="E130:E137" si="78">D130</f>
        <v>0</v>
      </c>
      <c r="F130" s="420"/>
      <c r="G130" s="420"/>
      <c r="H130" s="420"/>
      <c r="I130" s="416">
        <f t="shared" ref="I130:I137" si="79">F130+G130+H130</f>
        <v>0</v>
      </c>
      <c r="J130" s="416">
        <f t="shared" si="75"/>
        <v>0</v>
      </c>
      <c r="K130" s="416">
        <f t="shared" si="76"/>
        <v>0</v>
      </c>
    </row>
    <row r="131" spans="1:12" ht="15.75" customHeight="1" x14ac:dyDescent="0.2">
      <c r="A131" s="618" t="s">
        <v>27</v>
      </c>
      <c r="B131" s="418"/>
      <c r="C131" s="619" t="s">
        <v>584</v>
      </c>
      <c r="D131" s="577">
        <v>5000</v>
      </c>
      <c r="E131" s="615">
        <f t="shared" si="78"/>
        <v>5000</v>
      </c>
      <c r="F131" s="615">
        <v>0</v>
      </c>
      <c r="G131" s="615"/>
      <c r="H131" s="420"/>
      <c r="I131" s="416">
        <f t="shared" si="79"/>
        <v>0</v>
      </c>
      <c r="J131" s="578">
        <f t="shared" si="75"/>
        <v>5000</v>
      </c>
      <c r="K131" s="616">
        <f t="shared" si="76"/>
        <v>5000</v>
      </c>
      <c r="L131" s="617"/>
    </row>
    <row r="132" spans="1:12" ht="16.5" customHeight="1" x14ac:dyDescent="0.2">
      <c r="A132" s="417" t="s">
        <v>28</v>
      </c>
      <c r="B132" s="630"/>
      <c r="C132" s="629" t="s">
        <v>584</v>
      </c>
      <c r="D132" s="626">
        <v>24165</v>
      </c>
      <c r="E132" s="420">
        <f t="shared" si="78"/>
        <v>24165</v>
      </c>
      <c r="F132" s="420">
        <v>0</v>
      </c>
      <c r="G132" s="626"/>
      <c r="H132" s="626"/>
      <c r="I132" s="416">
        <f t="shared" si="79"/>
        <v>0</v>
      </c>
      <c r="J132" s="416">
        <f t="shared" si="75"/>
        <v>24165</v>
      </c>
      <c r="K132" s="416">
        <f t="shared" si="76"/>
        <v>24165</v>
      </c>
    </row>
    <row r="133" spans="1:12" ht="23.25" hidden="1" customHeight="1" x14ac:dyDescent="0.2">
      <c r="A133" s="417" t="s">
        <v>32</v>
      </c>
      <c r="B133" s="418"/>
      <c r="C133" s="350" t="s">
        <v>584</v>
      </c>
      <c r="D133" s="420">
        <v>0</v>
      </c>
      <c r="E133" s="420">
        <f t="shared" si="78"/>
        <v>0</v>
      </c>
      <c r="F133" s="420"/>
      <c r="G133" s="420"/>
      <c r="H133" s="420"/>
      <c r="I133" s="416">
        <f t="shared" si="79"/>
        <v>0</v>
      </c>
      <c r="J133" s="416">
        <f t="shared" si="75"/>
        <v>0</v>
      </c>
      <c r="K133" s="416">
        <f t="shared" si="76"/>
        <v>0</v>
      </c>
    </row>
    <row r="134" spans="1:12" ht="18.75" hidden="1" customHeight="1" x14ac:dyDescent="0.2">
      <c r="A134" s="382" t="s">
        <v>28</v>
      </c>
      <c r="B134" s="377"/>
      <c r="C134" s="350" t="s">
        <v>299</v>
      </c>
      <c r="D134" s="378"/>
      <c r="E134" s="627">
        <f t="shared" si="78"/>
        <v>0</v>
      </c>
      <c r="F134" s="378"/>
      <c r="G134" s="378"/>
      <c r="H134" s="378"/>
      <c r="I134" s="347">
        <f t="shared" si="79"/>
        <v>0</v>
      </c>
      <c r="J134" s="347">
        <f t="shared" si="75"/>
        <v>0</v>
      </c>
      <c r="K134" s="347">
        <f t="shared" si="76"/>
        <v>0</v>
      </c>
    </row>
    <row r="135" spans="1:12" ht="18.75" customHeight="1" x14ac:dyDescent="0.2">
      <c r="A135" s="417" t="s">
        <v>28</v>
      </c>
      <c r="B135" s="630"/>
      <c r="C135" s="628" t="s">
        <v>591</v>
      </c>
      <c r="D135" s="621">
        <v>10000</v>
      </c>
      <c r="E135" s="420">
        <f t="shared" si="78"/>
        <v>10000</v>
      </c>
      <c r="F135" s="420">
        <v>0</v>
      </c>
      <c r="G135" s="626"/>
      <c r="H135" s="626"/>
      <c r="I135" s="620">
        <f t="shared" si="79"/>
        <v>0</v>
      </c>
      <c r="J135" s="416">
        <f t="shared" si="75"/>
        <v>10000</v>
      </c>
      <c r="K135" s="620">
        <f t="shared" si="76"/>
        <v>10000</v>
      </c>
    </row>
    <row r="136" spans="1:12" ht="18.75" customHeight="1" x14ac:dyDescent="0.2">
      <c r="A136" s="417" t="s">
        <v>593</v>
      </c>
      <c r="B136" s="630"/>
      <c r="C136" s="628" t="s">
        <v>591</v>
      </c>
      <c r="D136" s="621">
        <v>6717</v>
      </c>
      <c r="E136" s="420">
        <f t="shared" si="78"/>
        <v>6717</v>
      </c>
      <c r="F136" s="420">
        <v>0</v>
      </c>
      <c r="G136" s="626"/>
      <c r="H136" s="626"/>
      <c r="I136" s="620">
        <f t="shared" si="79"/>
        <v>0</v>
      </c>
      <c r="J136" s="416">
        <f t="shared" si="75"/>
        <v>6717</v>
      </c>
      <c r="K136" s="620">
        <f t="shared" si="76"/>
        <v>6717</v>
      </c>
    </row>
    <row r="137" spans="1:12" ht="18.75" customHeight="1" x14ac:dyDescent="0.2">
      <c r="A137" s="417" t="s">
        <v>593</v>
      </c>
      <c r="B137" s="630"/>
      <c r="C137" s="628" t="s">
        <v>592</v>
      </c>
      <c r="D137" s="621">
        <v>835</v>
      </c>
      <c r="E137" s="420">
        <f t="shared" si="78"/>
        <v>835</v>
      </c>
      <c r="F137" s="420">
        <v>0</v>
      </c>
      <c r="G137" s="626"/>
      <c r="H137" s="626"/>
      <c r="I137" s="620">
        <f t="shared" si="79"/>
        <v>0</v>
      </c>
      <c r="J137" s="416">
        <f t="shared" si="75"/>
        <v>835</v>
      </c>
      <c r="K137" s="620">
        <f t="shared" si="76"/>
        <v>835</v>
      </c>
    </row>
    <row r="138" spans="1:12" ht="27" customHeight="1" x14ac:dyDescent="0.2">
      <c r="A138" s="417" t="s">
        <v>606</v>
      </c>
      <c r="B138" s="630"/>
      <c r="C138" s="628" t="s">
        <v>607</v>
      </c>
      <c r="D138" s="621">
        <v>500</v>
      </c>
      <c r="E138" s="420">
        <f t="shared" ref="E138" si="80">D138</f>
        <v>500</v>
      </c>
      <c r="F138" s="420">
        <v>0</v>
      </c>
      <c r="G138" s="626"/>
      <c r="H138" s="626"/>
      <c r="I138" s="620">
        <f t="shared" ref="I138" si="81">F138+G138+H138</f>
        <v>0</v>
      </c>
      <c r="J138" s="416">
        <f t="shared" ref="J138" si="82">D138-F138</f>
        <v>500</v>
      </c>
      <c r="K138" s="620">
        <f t="shared" ref="K138" si="83">E138-F138</f>
        <v>500</v>
      </c>
    </row>
    <row r="139" spans="1:12" s="267" customFormat="1" ht="17.25" customHeight="1" x14ac:dyDescent="0.2">
      <c r="A139" s="598" t="s">
        <v>450</v>
      </c>
      <c r="B139" s="594" t="s">
        <v>366</v>
      </c>
      <c r="C139" s="597" t="s">
        <v>431</v>
      </c>
      <c r="D139" s="595">
        <f>D146+D147+D148+D149+D150+D151+D154</f>
        <v>1407965.41</v>
      </c>
      <c r="E139" s="595">
        <f t="shared" ref="E139:K139" si="84">E146+E147+E148+E149+E150+E151+E154</f>
        <v>1407965.41</v>
      </c>
      <c r="F139" s="595">
        <f t="shared" si="84"/>
        <v>97020.64</v>
      </c>
      <c r="G139" s="595">
        <f t="shared" si="84"/>
        <v>0</v>
      </c>
      <c r="H139" s="595">
        <f t="shared" si="84"/>
        <v>0</v>
      </c>
      <c r="I139" s="595">
        <f t="shared" si="84"/>
        <v>97020.64</v>
      </c>
      <c r="J139" s="595">
        <f t="shared" si="84"/>
        <v>1310944.77</v>
      </c>
      <c r="K139" s="595">
        <f t="shared" si="84"/>
        <v>1310944.77</v>
      </c>
    </row>
    <row r="140" spans="1:12" s="245" customFormat="1" ht="14.25" hidden="1" customHeight="1" x14ac:dyDescent="0.2">
      <c r="A140" s="433" t="s">
        <v>449</v>
      </c>
      <c r="B140" s="434" t="s">
        <v>365</v>
      </c>
      <c r="C140" s="438" t="s">
        <v>447</v>
      </c>
      <c r="D140" s="436">
        <f t="shared" ref="D140:I140" si="85">D141+D142</f>
        <v>0</v>
      </c>
      <c r="E140" s="436">
        <f t="shared" si="85"/>
        <v>0</v>
      </c>
      <c r="F140" s="436">
        <f t="shared" si="85"/>
        <v>0</v>
      </c>
      <c r="G140" s="436">
        <f t="shared" si="85"/>
        <v>0</v>
      </c>
      <c r="H140" s="436">
        <f t="shared" si="85"/>
        <v>0</v>
      </c>
      <c r="I140" s="436">
        <f t="shared" si="85"/>
        <v>0</v>
      </c>
      <c r="J140" s="396">
        <f t="shared" ref="J140:J154" si="86">D140-F140</f>
        <v>0</v>
      </c>
      <c r="K140" s="396">
        <f t="shared" ref="K140:K154" si="87">E140-F140</f>
        <v>0</v>
      </c>
    </row>
    <row r="141" spans="1:12" ht="15.75" hidden="1" customHeight="1" x14ac:dyDescent="0.2">
      <c r="A141" s="417" t="s">
        <v>27</v>
      </c>
      <c r="B141" s="418"/>
      <c r="C141" s="414" t="s">
        <v>452</v>
      </c>
      <c r="D141" s="420"/>
      <c r="E141" s="420">
        <f>D141</f>
        <v>0</v>
      </c>
      <c r="F141" s="420"/>
      <c r="G141" s="420"/>
      <c r="H141" s="420"/>
      <c r="I141" s="416">
        <f>F141+G141+H141</f>
        <v>0</v>
      </c>
      <c r="J141" s="416">
        <f t="shared" si="86"/>
        <v>0</v>
      </c>
      <c r="K141" s="416">
        <f t="shared" si="87"/>
        <v>0</v>
      </c>
    </row>
    <row r="142" spans="1:12" ht="12" hidden="1" customHeight="1" x14ac:dyDescent="0.2">
      <c r="A142" s="417" t="s">
        <v>27</v>
      </c>
      <c r="B142" s="418"/>
      <c r="C142" s="414" t="s">
        <v>451</v>
      </c>
      <c r="D142" s="420"/>
      <c r="E142" s="420">
        <f>D142</f>
        <v>0</v>
      </c>
      <c r="F142" s="420"/>
      <c r="G142" s="420"/>
      <c r="H142" s="420"/>
      <c r="I142" s="416">
        <f>F142+G142+H142</f>
        <v>0</v>
      </c>
      <c r="J142" s="416">
        <f t="shared" si="86"/>
        <v>0</v>
      </c>
      <c r="K142" s="416">
        <f t="shared" si="87"/>
        <v>0</v>
      </c>
    </row>
    <row r="143" spans="1:12" s="245" customFormat="1" ht="14.25" hidden="1" customHeight="1" x14ac:dyDescent="0.2">
      <c r="A143" s="538" t="s">
        <v>397</v>
      </c>
      <c r="B143" s="434" t="s">
        <v>365</v>
      </c>
      <c r="C143" s="438" t="s">
        <v>448</v>
      </c>
      <c r="D143" s="436">
        <f t="shared" ref="D143:I143" si="88">D144+D145+D151+D153+D152</f>
        <v>2150</v>
      </c>
      <c r="E143" s="436">
        <f t="shared" si="88"/>
        <v>2150</v>
      </c>
      <c r="F143" s="436">
        <f t="shared" si="88"/>
        <v>2098</v>
      </c>
      <c r="G143" s="436">
        <f t="shared" si="88"/>
        <v>0</v>
      </c>
      <c r="H143" s="436">
        <f t="shared" si="88"/>
        <v>0</v>
      </c>
      <c r="I143" s="436">
        <f t="shared" si="88"/>
        <v>2098</v>
      </c>
      <c r="J143" s="396">
        <f t="shared" si="86"/>
        <v>52</v>
      </c>
      <c r="K143" s="396">
        <f t="shared" si="87"/>
        <v>52</v>
      </c>
    </row>
    <row r="144" spans="1:12" ht="18" hidden="1" customHeight="1" x14ac:dyDescent="0.2">
      <c r="A144" s="417" t="s">
        <v>27</v>
      </c>
      <c r="B144" s="418"/>
      <c r="C144" s="414" t="s">
        <v>516</v>
      </c>
      <c r="D144" s="420">
        <v>0</v>
      </c>
      <c r="E144" s="420">
        <f t="shared" ref="E144:E154" si="89">D144</f>
        <v>0</v>
      </c>
      <c r="F144" s="420">
        <v>0</v>
      </c>
      <c r="G144" s="420"/>
      <c r="H144" s="420"/>
      <c r="I144" s="416">
        <f t="shared" ref="I144:I154" si="90">F144+G144+H144</f>
        <v>0</v>
      </c>
      <c r="J144" s="416">
        <f t="shared" ref="J144:J149" si="91">D144-F144</f>
        <v>0</v>
      </c>
      <c r="K144" s="416">
        <f t="shared" ref="K144:K149" si="92">E144-F144</f>
        <v>0</v>
      </c>
    </row>
    <row r="145" spans="1:11" ht="18" hidden="1" customHeight="1" x14ac:dyDescent="0.2">
      <c r="A145" s="417" t="s">
        <v>27</v>
      </c>
      <c r="B145" s="418"/>
      <c r="C145" s="414" t="s">
        <v>540</v>
      </c>
      <c r="D145" s="420">
        <v>0</v>
      </c>
      <c r="E145" s="420">
        <f t="shared" si="89"/>
        <v>0</v>
      </c>
      <c r="F145" s="420"/>
      <c r="G145" s="420"/>
      <c r="H145" s="420"/>
      <c r="I145" s="416">
        <f t="shared" si="90"/>
        <v>0</v>
      </c>
      <c r="J145" s="416">
        <f t="shared" si="91"/>
        <v>0</v>
      </c>
      <c r="K145" s="416">
        <f t="shared" si="92"/>
        <v>0</v>
      </c>
    </row>
    <row r="146" spans="1:11" ht="18" customHeight="1" x14ac:dyDescent="0.2">
      <c r="A146" s="417" t="s">
        <v>27</v>
      </c>
      <c r="B146" s="418"/>
      <c r="C146" s="414" t="s">
        <v>598</v>
      </c>
      <c r="D146" s="420">
        <v>135550</v>
      </c>
      <c r="E146" s="420">
        <f t="shared" si="89"/>
        <v>135550</v>
      </c>
      <c r="F146" s="420">
        <v>92312</v>
      </c>
      <c r="G146" s="420"/>
      <c r="H146" s="420"/>
      <c r="I146" s="416">
        <f t="shared" si="90"/>
        <v>92312</v>
      </c>
      <c r="J146" s="416">
        <f t="shared" si="91"/>
        <v>43238</v>
      </c>
      <c r="K146" s="416">
        <f t="shared" si="92"/>
        <v>43238</v>
      </c>
    </row>
    <row r="147" spans="1:11" ht="18" customHeight="1" x14ac:dyDescent="0.2">
      <c r="A147" s="417" t="s">
        <v>593</v>
      </c>
      <c r="B147" s="418"/>
      <c r="C147" s="414" t="s">
        <v>598</v>
      </c>
      <c r="D147" s="420">
        <v>30000</v>
      </c>
      <c r="E147" s="420">
        <f t="shared" si="89"/>
        <v>30000</v>
      </c>
      <c r="F147" s="420"/>
      <c r="G147" s="420"/>
      <c r="H147" s="420"/>
      <c r="I147" s="416">
        <f t="shared" si="90"/>
        <v>0</v>
      </c>
      <c r="J147" s="416">
        <f t="shared" si="91"/>
        <v>30000</v>
      </c>
      <c r="K147" s="416">
        <f t="shared" si="92"/>
        <v>30000</v>
      </c>
    </row>
    <row r="148" spans="1:11" ht="23.25" customHeight="1" x14ac:dyDescent="0.2">
      <c r="A148" s="417" t="s">
        <v>606</v>
      </c>
      <c r="B148" s="418"/>
      <c r="C148" s="414" t="s">
        <v>598</v>
      </c>
      <c r="D148" s="420">
        <v>9300</v>
      </c>
      <c r="E148" s="420">
        <f t="shared" ref="E148" si="93">D148</f>
        <v>9300</v>
      </c>
      <c r="F148" s="420"/>
      <c r="G148" s="420"/>
      <c r="H148" s="420"/>
      <c r="I148" s="416">
        <f t="shared" ref="I148" si="94">F148+G148+H148</f>
        <v>0</v>
      </c>
      <c r="J148" s="416">
        <f t="shared" ref="J148" si="95">D148-F148</f>
        <v>9300</v>
      </c>
      <c r="K148" s="416">
        <f t="shared" ref="K148" si="96">E148-F148</f>
        <v>9300</v>
      </c>
    </row>
    <row r="149" spans="1:11" ht="18" customHeight="1" x14ac:dyDescent="0.2">
      <c r="A149" s="417" t="s">
        <v>27</v>
      </c>
      <c r="B149" s="418"/>
      <c r="C149" s="414" t="s">
        <v>585</v>
      </c>
      <c r="D149" s="420">
        <v>79509.41</v>
      </c>
      <c r="E149" s="420">
        <f t="shared" si="89"/>
        <v>79509.41</v>
      </c>
      <c r="F149" s="420">
        <v>2610.64</v>
      </c>
      <c r="G149" s="420"/>
      <c r="H149" s="420"/>
      <c r="I149" s="416">
        <f t="shared" si="90"/>
        <v>2610.64</v>
      </c>
      <c r="J149" s="416">
        <f t="shared" si="91"/>
        <v>76898.77</v>
      </c>
      <c r="K149" s="416">
        <f t="shared" si="92"/>
        <v>76898.77</v>
      </c>
    </row>
    <row r="150" spans="1:11" ht="18" customHeight="1" x14ac:dyDescent="0.2">
      <c r="A150" s="417" t="s">
        <v>27</v>
      </c>
      <c r="B150" s="418"/>
      <c r="C150" s="414" t="s">
        <v>615</v>
      </c>
      <c r="D150" s="420">
        <v>1137802</v>
      </c>
      <c r="E150" s="420">
        <f t="shared" ref="E150" si="97">D150</f>
        <v>1137802</v>
      </c>
      <c r="F150" s="420"/>
      <c r="G150" s="420"/>
      <c r="H150" s="420"/>
      <c r="I150" s="416">
        <f t="shared" ref="I150" si="98">F150+G150+H150</f>
        <v>0</v>
      </c>
      <c r="J150" s="416">
        <f t="shared" ref="J150" si="99">D150-F150</f>
        <v>1137802</v>
      </c>
      <c r="K150" s="416">
        <f t="shared" ref="K150" si="100">E150-F150</f>
        <v>1137802</v>
      </c>
    </row>
    <row r="151" spans="1:11" ht="18" customHeight="1" x14ac:dyDescent="0.2">
      <c r="A151" s="417" t="s">
        <v>27</v>
      </c>
      <c r="B151" s="418"/>
      <c r="C151" s="414" t="s">
        <v>599</v>
      </c>
      <c r="D151" s="420">
        <v>2150</v>
      </c>
      <c r="E151" s="420">
        <f t="shared" si="89"/>
        <v>2150</v>
      </c>
      <c r="F151" s="420">
        <v>2098</v>
      </c>
      <c r="G151" s="420"/>
      <c r="H151" s="420"/>
      <c r="I151" s="416">
        <f t="shared" si="90"/>
        <v>2098</v>
      </c>
      <c r="J151" s="416">
        <f t="shared" si="86"/>
        <v>52</v>
      </c>
      <c r="K151" s="416">
        <f t="shared" si="87"/>
        <v>52</v>
      </c>
    </row>
    <row r="152" spans="1:11" ht="21.75" hidden="1" customHeight="1" x14ac:dyDescent="0.2">
      <c r="A152" s="417" t="s">
        <v>27</v>
      </c>
      <c r="B152" s="418"/>
      <c r="C152" s="414" t="s">
        <v>515</v>
      </c>
      <c r="D152" s="420">
        <v>0</v>
      </c>
      <c r="E152" s="420">
        <f t="shared" si="89"/>
        <v>0</v>
      </c>
      <c r="F152" s="420">
        <v>0</v>
      </c>
      <c r="G152" s="420"/>
      <c r="H152" s="420"/>
      <c r="I152" s="416">
        <f t="shared" si="90"/>
        <v>0</v>
      </c>
      <c r="J152" s="416">
        <f>D152-F152</f>
        <v>0</v>
      </c>
      <c r="K152" s="416">
        <f>E152-F152</f>
        <v>0</v>
      </c>
    </row>
    <row r="153" spans="1:11" ht="15.75" hidden="1" customHeight="1" x14ac:dyDescent="0.2">
      <c r="A153" s="417" t="s">
        <v>27</v>
      </c>
      <c r="B153" s="418"/>
      <c r="C153" s="414" t="s">
        <v>541</v>
      </c>
      <c r="D153" s="420">
        <v>0</v>
      </c>
      <c r="E153" s="420">
        <f t="shared" si="89"/>
        <v>0</v>
      </c>
      <c r="F153" s="420">
        <v>0</v>
      </c>
      <c r="G153" s="420"/>
      <c r="H153" s="420"/>
      <c r="I153" s="416">
        <f t="shared" si="90"/>
        <v>0</v>
      </c>
      <c r="J153" s="416">
        <f t="shared" si="86"/>
        <v>0</v>
      </c>
      <c r="K153" s="416">
        <f t="shared" si="87"/>
        <v>0</v>
      </c>
    </row>
    <row r="154" spans="1:11" ht="18" customHeight="1" x14ac:dyDescent="0.2">
      <c r="A154" s="417" t="s">
        <v>27</v>
      </c>
      <c r="B154" s="418"/>
      <c r="C154" s="414" t="s">
        <v>616</v>
      </c>
      <c r="D154" s="420">
        <v>13654</v>
      </c>
      <c r="E154" s="420">
        <f t="shared" si="89"/>
        <v>13654</v>
      </c>
      <c r="F154" s="420"/>
      <c r="G154" s="420"/>
      <c r="H154" s="420"/>
      <c r="I154" s="416">
        <f t="shared" si="90"/>
        <v>0</v>
      </c>
      <c r="J154" s="416">
        <f t="shared" si="86"/>
        <v>13654</v>
      </c>
      <c r="K154" s="416">
        <f t="shared" si="87"/>
        <v>13654</v>
      </c>
    </row>
    <row r="155" spans="1:11" s="267" customFormat="1" ht="17.25" customHeight="1" x14ac:dyDescent="0.2">
      <c r="A155" s="593" t="s">
        <v>502</v>
      </c>
      <c r="B155" s="594" t="s">
        <v>366</v>
      </c>
      <c r="C155" s="597" t="s">
        <v>430</v>
      </c>
      <c r="D155" s="595">
        <f>D187+D188+D189+D190+D191+D192+D193+D196+D200+D245+D246</f>
        <v>893750</v>
      </c>
      <c r="E155" s="595">
        <f t="shared" ref="E155:K155" si="101">E187+E188+E189+E190+E191+E192+E193+E196+E200+E245+E246</f>
        <v>893750</v>
      </c>
      <c r="F155" s="595">
        <f t="shared" si="101"/>
        <v>235368</v>
      </c>
      <c r="G155" s="595">
        <f t="shared" si="101"/>
        <v>0</v>
      </c>
      <c r="H155" s="595">
        <f t="shared" si="101"/>
        <v>0</v>
      </c>
      <c r="I155" s="595">
        <f t="shared" si="101"/>
        <v>235368</v>
      </c>
      <c r="J155" s="595">
        <f t="shared" si="101"/>
        <v>658382</v>
      </c>
      <c r="K155" s="595">
        <f t="shared" si="101"/>
        <v>658382</v>
      </c>
    </row>
    <row r="156" spans="1:11" s="231" customFormat="1" ht="21.75" hidden="1" customHeight="1" x14ac:dyDescent="0.2">
      <c r="A156" s="383" t="s">
        <v>186</v>
      </c>
      <c r="B156" s="384"/>
      <c r="C156" s="301" t="s">
        <v>208</v>
      </c>
      <c r="D156" s="385"/>
      <c r="E156" s="385"/>
      <c r="F156" s="385"/>
      <c r="G156" s="385"/>
      <c r="H156" s="385"/>
      <c r="I156" s="385"/>
      <c r="J156" s="255">
        <f t="shared" si="75"/>
        <v>0</v>
      </c>
      <c r="K156" s="255">
        <f t="shared" si="76"/>
        <v>0</v>
      </c>
    </row>
    <row r="157" spans="1:11" s="231" customFormat="1" ht="22.5" hidden="1" customHeight="1" x14ac:dyDescent="0.2">
      <c r="A157" s="256" t="s">
        <v>23</v>
      </c>
      <c r="B157" s="316"/>
      <c r="C157" s="257" t="s">
        <v>209</v>
      </c>
      <c r="D157" s="244"/>
      <c r="E157" s="244"/>
      <c r="F157" s="244"/>
      <c r="G157" s="244"/>
      <c r="H157" s="244"/>
      <c r="I157" s="244"/>
      <c r="J157" s="242">
        <f t="shared" si="75"/>
        <v>0</v>
      </c>
      <c r="K157" s="242">
        <f t="shared" si="76"/>
        <v>0</v>
      </c>
    </row>
    <row r="158" spans="1:11" s="231" customFormat="1" ht="30.75" hidden="1" customHeight="1" x14ac:dyDescent="0.2">
      <c r="A158" s="256" t="s">
        <v>25</v>
      </c>
      <c r="B158" s="316"/>
      <c r="C158" s="257" t="s">
        <v>198</v>
      </c>
      <c r="D158" s="244"/>
      <c r="E158" s="244"/>
      <c r="F158" s="244"/>
      <c r="G158" s="244"/>
      <c r="H158" s="244"/>
      <c r="I158" s="244"/>
      <c r="J158" s="242">
        <f t="shared" si="75"/>
        <v>0</v>
      </c>
      <c r="K158" s="242">
        <f t="shared" si="76"/>
        <v>0</v>
      </c>
    </row>
    <row r="159" spans="1:11" s="231" customFormat="1" ht="27" hidden="1" customHeight="1" x14ac:dyDescent="0.2">
      <c r="A159" s="256" t="s">
        <v>26</v>
      </c>
      <c r="B159" s="316"/>
      <c r="C159" s="257" t="s">
        <v>199</v>
      </c>
      <c r="D159" s="241"/>
      <c r="E159" s="241"/>
      <c r="F159" s="241"/>
      <c r="G159" s="241"/>
      <c r="H159" s="241"/>
      <c r="I159" s="241"/>
      <c r="J159" s="242">
        <f t="shared" si="75"/>
        <v>0</v>
      </c>
      <c r="K159" s="242">
        <f t="shared" si="76"/>
        <v>0</v>
      </c>
    </row>
    <row r="160" spans="1:11" s="231" customFormat="1" ht="19.5" hidden="1" customHeight="1" x14ac:dyDescent="0.2">
      <c r="A160" s="256" t="s">
        <v>38</v>
      </c>
      <c r="B160" s="316"/>
      <c r="C160" s="257" t="s">
        <v>43</v>
      </c>
      <c r="D160" s="241"/>
      <c r="E160" s="241"/>
      <c r="F160" s="241"/>
      <c r="G160" s="241"/>
      <c r="H160" s="241"/>
      <c r="I160" s="241"/>
      <c r="J160" s="242">
        <f t="shared" si="75"/>
        <v>0</v>
      </c>
      <c r="K160" s="242">
        <f t="shared" si="76"/>
        <v>0</v>
      </c>
    </row>
    <row r="161" spans="1:11" s="231" customFormat="1" ht="21" hidden="1" customHeight="1" x14ac:dyDescent="0.2">
      <c r="A161" s="256" t="s">
        <v>27</v>
      </c>
      <c r="B161" s="316"/>
      <c r="C161" s="257" t="s">
        <v>200</v>
      </c>
      <c r="D161" s="241"/>
      <c r="E161" s="241"/>
      <c r="F161" s="241"/>
      <c r="G161" s="241"/>
      <c r="H161" s="241"/>
      <c r="I161" s="241"/>
      <c r="J161" s="242">
        <f t="shared" si="75"/>
        <v>0</v>
      </c>
      <c r="K161" s="242">
        <f t="shared" si="76"/>
        <v>0</v>
      </c>
    </row>
    <row r="162" spans="1:11" s="231" customFormat="1" ht="24" hidden="1" customHeight="1" x14ac:dyDescent="0.2">
      <c r="A162" s="256" t="s">
        <v>28</v>
      </c>
      <c r="B162" s="316"/>
      <c r="C162" s="257" t="s">
        <v>201</v>
      </c>
      <c r="D162" s="241"/>
      <c r="E162" s="241"/>
      <c r="F162" s="241"/>
      <c r="G162" s="241"/>
      <c r="H162" s="241"/>
      <c r="I162" s="241"/>
      <c r="J162" s="242">
        <f t="shared" si="75"/>
        <v>0</v>
      </c>
      <c r="K162" s="242">
        <f t="shared" si="76"/>
        <v>0</v>
      </c>
    </row>
    <row r="163" spans="1:11" s="235" customFormat="1" ht="26.25" hidden="1" customHeight="1" x14ac:dyDescent="0.2">
      <c r="A163" s="246" t="s">
        <v>30</v>
      </c>
      <c r="B163" s="315"/>
      <c r="C163" s="247" t="s">
        <v>202</v>
      </c>
      <c r="D163" s="244"/>
      <c r="E163" s="244"/>
      <c r="F163" s="244"/>
      <c r="G163" s="244"/>
      <c r="H163" s="244"/>
      <c r="I163" s="244"/>
      <c r="J163" s="302">
        <f t="shared" si="75"/>
        <v>0</v>
      </c>
      <c r="K163" s="302">
        <f t="shared" si="76"/>
        <v>0</v>
      </c>
    </row>
    <row r="164" spans="1:11" s="235" customFormat="1" ht="21.75" hidden="1" customHeight="1" x14ac:dyDescent="0.2">
      <c r="A164" s="256" t="s">
        <v>31</v>
      </c>
      <c r="B164" s="315"/>
      <c r="C164" s="257" t="s">
        <v>270</v>
      </c>
      <c r="D164" s="244"/>
      <c r="E164" s="244"/>
      <c r="F164" s="244"/>
      <c r="G164" s="244"/>
      <c r="H164" s="244"/>
      <c r="I164" s="244"/>
      <c r="J164" s="242">
        <f t="shared" si="75"/>
        <v>0</v>
      </c>
      <c r="K164" s="242">
        <f t="shared" si="76"/>
        <v>0</v>
      </c>
    </row>
    <row r="165" spans="1:11" s="231" customFormat="1" ht="32.25" hidden="1" customHeight="1" x14ac:dyDescent="0.2">
      <c r="A165" s="356" t="s">
        <v>32</v>
      </c>
      <c r="B165" s="357"/>
      <c r="C165" s="358" t="s">
        <v>203</v>
      </c>
      <c r="D165" s="359"/>
      <c r="E165" s="359"/>
      <c r="F165" s="359"/>
      <c r="G165" s="359"/>
      <c r="H165" s="359"/>
      <c r="I165" s="359"/>
      <c r="J165" s="360">
        <f t="shared" si="75"/>
        <v>0</v>
      </c>
      <c r="K165" s="360">
        <f t="shared" si="76"/>
        <v>0</v>
      </c>
    </row>
    <row r="166" spans="1:11" s="243" customFormat="1" ht="13.5" hidden="1" customHeight="1" x14ac:dyDescent="0.2">
      <c r="A166" s="421" t="s">
        <v>269</v>
      </c>
      <c r="B166" s="422" t="s">
        <v>365</v>
      </c>
      <c r="C166" s="431" t="s">
        <v>296</v>
      </c>
      <c r="D166" s="432">
        <f t="shared" ref="D166:I166" si="102">D169+D170+D171+D168+D167</f>
        <v>0</v>
      </c>
      <c r="E166" s="432">
        <f t="shared" si="102"/>
        <v>0</v>
      </c>
      <c r="F166" s="432">
        <f t="shared" si="102"/>
        <v>0</v>
      </c>
      <c r="G166" s="432">
        <f t="shared" si="102"/>
        <v>0</v>
      </c>
      <c r="H166" s="432">
        <f t="shared" si="102"/>
        <v>0</v>
      </c>
      <c r="I166" s="432">
        <f t="shared" si="102"/>
        <v>0</v>
      </c>
      <c r="J166" s="408">
        <f t="shared" si="75"/>
        <v>0</v>
      </c>
      <c r="K166" s="408">
        <f t="shared" si="76"/>
        <v>0</v>
      </c>
    </row>
    <row r="167" spans="1:11" ht="12" hidden="1" customHeight="1" x14ac:dyDescent="0.2">
      <c r="A167" s="417" t="s">
        <v>25</v>
      </c>
      <c r="B167" s="418"/>
      <c r="C167" s="414" t="s">
        <v>402</v>
      </c>
      <c r="D167" s="420"/>
      <c r="E167" s="420">
        <f t="shared" ref="E167:E172" si="103">D167</f>
        <v>0</v>
      </c>
      <c r="F167" s="420"/>
      <c r="G167" s="420"/>
      <c r="H167" s="420"/>
      <c r="I167" s="416">
        <f>F167+G167+H167</f>
        <v>0</v>
      </c>
      <c r="J167" s="416">
        <f t="shared" si="75"/>
        <v>0</v>
      </c>
      <c r="K167" s="416">
        <f t="shared" si="76"/>
        <v>0</v>
      </c>
    </row>
    <row r="168" spans="1:11" ht="20.25" hidden="1" customHeight="1" x14ac:dyDescent="0.2">
      <c r="A168" s="417" t="s">
        <v>26</v>
      </c>
      <c r="B168" s="418"/>
      <c r="C168" s="414" t="s">
        <v>403</v>
      </c>
      <c r="D168" s="420"/>
      <c r="E168" s="420">
        <f t="shared" si="103"/>
        <v>0</v>
      </c>
      <c r="F168" s="420"/>
      <c r="G168" s="420"/>
      <c r="H168" s="420"/>
      <c r="I168" s="416">
        <f>F168+G168+H168</f>
        <v>0</v>
      </c>
      <c r="J168" s="416">
        <f t="shared" si="75"/>
        <v>0</v>
      </c>
      <c r="K168" s="416">
        <f t="shared" si="76"/>
        <v>0</v>
      </c>
    </row>
    <row r="169" spans="1:11" ht="25.5" hidden="1" customHeight="1" x14ac:dyDescent="0.2">
      <c r="A169" s="417" t="s">
        <v>27</v>
      </c>
      <c r="B169" s="418"/>
      <c r="C169" s="414" t="s">
        <v>404</v>
      </c>
      <c r="D169" s="420"/>
      <c r="E169" s="420">
        <f t="shared" si="103"/>
        <v>0</v>
      </c>
      <c r="F169" s="420"/>
      <c r="G169" s="420"/>
      <c r="H169" s="420"/>
      <c r="I169" s="416">
        <f>F169+G169+H169</f>
        <v>0</v>
      </c>
      <c r="J169" s="416">
        <f t="shared" si="75"/>
        <v>0</v>
      </c>
      <c r="K169" s="416">
        <f t="shared" si="76"/>
        <v>0</v>
      </c>
    </row>
    <row r="170" spans="1:11" ht="25.5" hidden="1" customHeight="1" x14ac:dyDescent="0.2">
      <c r="A170" s="417" t="s">
        <v>31</v>
      </c>
      <c r="B170" s="418"/>
      <c r="C170" s="414" t="s">
        <v>405</v>
      </c>
      <c r="D170" s="420"/>
      <c r="E170" s="420">
        <f t="shared" si="103"/>
        <v>0</v>
      </c>
      <c r="F170" s="420"/>
      <c r="G170" s="420"/>
      <c r="H170" s="420"/>
      <c r="I170" s="416">
        <f>F170+G170+H170</f>
        <v>0</v>
      </c>
      <c r="J170" s="416">
        <f t="shared" si="75"/>
        <v>0</v>
      </c>
      <c r="K170" s="416">
        <f t="shared" si="76"/>
        <v>0</v>
      </c>
    </row>
    <row r="171" spans="1:11" ht="25.5" hidden="1" customHeight="1" x14ac:dyDescent="0.2">
      <c r="A171" s="379" t="s">
        <v>32</v>
      </c>
      <c r="B171" s="380"/>
      <c r="C171" s="113" t="s">
        <v>324</v>
      </c>
      <c r="D171" s="381"/>
      <c r="E171" s="420">
        <f t="shared" si="103"/>
        <v>0</v>
      </c>
      <c r="F171" s="381"/>
      <c r="G171" s="381"/>
      <c r="H171" s="381"/>
      <c r="I171" s="132">
        <f>F171+G171+H171</f>
        <v>0</v>
      </c>
      <c r="J171" s="132">
        <f t="shared" si="75"/>
        <v>0</v>
      </c>
      <c r="K171" s="132">
        <f t="shared" si="76"/>
        <v>0</v>
      </c>
    </row>
    <row r="172" spans="1:11" ht="17.25" hidden="1" customHeight="1" x14ac:dyDescent="0.2">
      <c r="A172" s="136"/>
      <c r="B172" s="312"/>
      <c r="C172" s="113"/>
      <c r="D172" s="137"/>
      <c r="E172" s="420">
        <f t="shared" si="103"/>
        <v>0</v>
      </c>
      <c r="F172" s="137"/>
      <c r="G172" s="137"/>
      <c r="H172" s="137"/>
      <c r="I172" s="132"/>
      <c r="J172" s="133"/>
      <c r="K172" s="133"/>
    </row>
    <row r="173" spans="1:11" s="245" customFormat="1" ht="18" hidden="1" customHeight="1" x14ac:dyDescent="0.2">
      <c r="A173" s="232" t="s">
        <v>23</v>
      </c>
      <c r="B173" s="313" t="s">
        <v>365</v>
      </c>
      <c r="C173" s="233" t="s">
        <v>362</v>
      </c>
      <c r="D173" s="234">
        <f t="shared" ref="D173:I173" si="104">D176+D175+D174</f>
        <v>0</v>
      </c>
      <c r="E173" s="234">
        <f t="shared" si="104"/>
        <v>0</v>
      </c>
      <c r="F173" s="234">
        <f t="shared" si="104"/>
        <v>0</v>
      </c>
      <c r="G173" s="234">
        <f t="shared" si="104"/>
        <v>0</v>
      </c>
      <c r="H173" s="234">
        <f t="shared" si="104"/>
        <v>0</v>
      </c>
      <c r="I173" s="234">
        <f t="shared" si="104"/>
        <v>0</v>
      </c>
      <c r="J173" s="230">
        <f t="shared" ref="J173:J194" si="105">D173-F173</f>
        <v>0</v>
      </c>
      <c r="K173" s="230">
        <f t="shared" ref="K173:K194" si="106">E173-F173</f>
        <v>0</v>
      </c>
    </row>
    <row r="174" spans="1:11" ht="13.5" hidden="1" customHeight="1" x14ac:dyDescent="0.2">
      <c r="A174" s="136" t="s">
        <v>27</v>
      </c>
      <c r="B174" s="312"/>
      <c r="C174" s="113" t="s">
        <v>406</v>
      </c>
      <c r="D174" s="137"/>
      <c r="E174" s="137">
        <f>D174</f>
        <v>0</v>
      </c>
      <c r="F174" s="137"/>
      <c r="G174" s="137"/>
      <c r="H174" s="137"/>
      <c r="I174" s="132">
        <f>F174+G174+H174</f>
        <v>0</v>
      </c>
      <c r="J174" s="133">
        <f>D174-F174</f>
        <v>0</v>
      </c>
      <c r="K174" s="133">
        <f>E174-F174</f>
        <v>0</v>
      </c>
    </row>
    <row r="175" spans="1:11" ht="16.5" hidden="1" customHeight="1" x14ac:dyDescent="0.2">
      <c r="A175" s="417" t="s">
        <v>31</v>
      </c>
      <c r="B175" s="312"/>
      <c r="C175" s="113" t="s">
        <v>407</v>
      </c>
      <c r="D175" s="137"/>
      <c r="E175" s="137">
        <f>D175</f>
        <v>0</v>
      </c>
      <c r="F175" s="137"/>
      <c r="G175" s="137"/>
      <c r="H175" s="137"/>
      <c r="I175" s="132">
        <f>F175+G175+H175</f>
        <v>0</v>
      </c>
      <c r="J175" s="133">
        <f>D175-F175</f>
        <v>0</v>
      </c>
      <c r="K175" s="133">
        <f>E175-F175</f>
        <v>0</v>
      </c>
    </row>
    <row r="176" spans="1:11" ht="17.25" hidden="1" customHeight="1" x14ac:dyDescent="0.2">
      <c r="A176" s="379" t="s">
        <v>32</v>
      </c>
      <c r="B176" s="312"/>
      <c r="C176" s="113" t="s">
        <v>408</v>
      </c>
      <c r="D176" s="137"/>
      <c r="E176" s="137">
        <f>D176</f>
        <v>0</v>
      </c>
      <c r="F176" s="137"/>
      <c r="G176" s="137"/>
      <c r="H176" s="137"/>
      <c r="I176" s="132">
        <f>F176+G176+H176</f>
        <v>0</v>
      </c>
      <c r="J176" s="133">
        <f t="shared" si="105"/>
        <v>0</v>
      </c>
      <c r="K176" s="133">
        <f t="shared" si="106"/>
        <v>0</v>
      </c>
    </row>
    <row r="177" spans="1:11" s="245" customFormat="1" ht="18.75" hidden="1" customHeight="1" x14ac:dyDescent="0.2">
      <c r="A177" s="232" t="s">
        <v>23</v>
      </c>
      <c r="B177" s="313" t="s">
        <v>365</v>
      </c>
      <c r="C177" s="233" t="s">
        <v>409</v>
      </c>
      <c r="D177" s="234">
        <f t="shared" ref="D177:I177" si="107">D178</f>
        <v>0</v>
      </c>
      <c r="E177" s="234">
        <f t="shared" si="107"/>
        <v>0</v>
      </c>
      <c r="F177" s="234">
        <f t="shared" si="107"/>
        <v>0</v>
      </c>
      <c r="G177" s="234">
        <f t="shared" si="107"/>
        <v>0</v>
      </c>
      <c r="H177" s="234">
        <f t="shared" si="107"/>
        <v>0</v>
      </c>
      <c r="I177" s="234">
        <f t="shared" si="107"/>
        <v>0</v>
      </c>
      <c r="J177" s="230">
        <f t="shared" si="105"/>
        <v>0</v>
      </c>
      <c r="K177" s="230">
        <f t="shared" si="106"/>
        <v>0</v>
      </c>
    </row>
    <row r="178" spans="1:11" ht="18.75" hidden="1" customHeight="1" x14ac:dyDescent="0.2">
      <c r="A178" s="348" t="s">
        <v>27</v>
      </c>
      <c r="B178" s="355"/>
      <c r="C178" s="113" t="s">
        <v>410</v>
      </c>
      <c r="D178" s="139"/>
      <c r="E178" s="139">
        <f>D178</f>
        <v>0</v>
      </c>
      <c r="F178" s="139"/>
      <c r="G178" s="139"/>
      <c r="H178" s="139"/>
      <c r="I178" s="347">
        <f>F178+G178+H178</f>
        <v>0</v>
      </c>
      <c r="J178" s="346">
        <f t="shared" si="105"/>
        <v>0</v>
      </c>
      <c r="K178" s="346">
        <f t="shared" si="106"/>
        <v>0</v>
      </c>
    </row>
    <row r="179" spans="1:11" s="267" customFormat="1" ht="15" hidden="1" customHeight="1" x14ac:dyDescent="0.2">
      <c r="A179" s="433" t="s">
        <v>273</v>
      </c>
      <c r="B179" s="434" t="s">
        <v>365</v>
      </c>
      <c r="C179" s="435" t="s">
        <v>272</v>
      </c>
      <c r="D179" s="436" t="e">
        <f t="shared" ref="D179:I179" si="108">D180</f>
        <v>#REF!</v>
      </c>
      <c r="E179" s="436" t="e">
        <f t="shared" si="108"/>
        <v>#REF!</v>
      </c>
      <c r="F179" s="436" t="e">
        <f t="shared" si="108"/>
        <v>#REF!</v>
      </c>
      <c r="G179" s="436" t="e">
        <f t="shared" si="108"/>
        <v>#REF!</v>
      </c>
      <c r="H179" s="436" t="e">
        <f t="shared" si="108"/>
        <v>#REF!</v>
      </c>
      <c r="I179" s="436" t="e">
        <f t="shared" si="108"/>
        <v>#REF!</v>
      </c>
      <c r="J179" s="396" t="e">
        <f t="shared" si="105"/>
        <v>#REF!</v>
      </c>
      <c r="K179" s="396" t="e">
        <f t="shared" si="106"/>
        <v>#REF!</v>
      </c>
    </row>
    <row r="180" spans="1:11" s="245" customFormat="1" ht="12.75" hidden="1" customHeight="1" x14ac:dyDescent="0.2">
      <c r="A180" s="421" t="s">
        <v>192</v>
      </c>
      <c r="B180" s="422"/>
      <c r="C180" s="406" t="s">
        <v>207</v>
      </c>
      <c r="D180" s="423" t="e">
        <f t="shared" ref="D180:I180" si="109">D181+D185+D197+D198</f>
        <v>#REF!</v>
      </c>
      <c r="E180" s="423" t="e">
        <f t="shared" si="109"/>
        <v>#REF!</v>
      </c>
      <c r="F180" s="423" t="e">
        <f t="shared" si="109"/>
        <v>#REF!</v>
      </c>
      <c r="G180" s="423" t="e">
        <f t="shared" si="109"/>
        <v>#REF!</v>
      </c>
      <c r="H180" s="423" t="e">
        <f t="shared" si="109"/>
        <v>#REF!</v>
      </c>
      <c r="I180" s="423" t="e">
        <f t="shared" si="109"/>
        <v>#REF!</v>
      </c>
      <c r="J180" s="408" t="e">
        <f t="shared" si="105"/>
        <v>#REF!</v>
      </c>
      <c r="K180" s="408" t="e">
        <f t="shared" si="106"/>
        <v>#REF!</v>
      </c>
    </row>
    <row r="181" spans="1:11" s="245" customFormat="1" ht="21.75" hidden="1" customHeight="1" x14ac:dyDescent="0.2">
      <c r="A181" s="421" t="s">
        <v>19</v>
      </c>
      <c r="B181" s="422"/>
      <c r="C181" s="406" t="s">
        <v>395</v>
      </c>
      <c r="D181" s="423">
        <f t="shared" ref="D181:I181" si="110">D182+D184+D183</f>
        <v>0</v>
      </c>
      <c r="E181" s="423">
        <f t="shared" si="110"/>
        <v>0</v>
      </c>
      <c r="F181" s="423">
        <f t="shared" si="110"/>
        <v>0</v>
      </c>
      <c r="G181" s="423">
        <f t="shared" si="110"/>
        <v>0</v>
      </c>
      <c r="H181" s="423">
        <f t="shared" si="110"/>
        <v>0</v>
      </c>
      <c r="I181" s="423">
        <f t="shared" si="110"/>
        <v>0</v>
      </c>
      <c r="J181" s="408">
        <f t="shared" si="105"/>
        <v>0</v>
      </c>
      <c r="K181" s="408">
        <f t="shared" si="106"/>
        <v>0</v>
      </c>
    </row>
    <row r="182" spans="1:11" ht="16.5" hidden="1" customHeight="1" x14ac:dyDescent="0.2">
      <c r="A182" s="417" t="s">
        <v>20</v>
      </c>
      <c r="B182" s="418"/>
      <c r="C182" s="414" t="s">
        <v>325</v>
      </c>
      <c r="D182" s="420"/>
      <c r="E182" s="420">
        <f>D182</f>
        <v>0</v>
      </c>
      <c r="F182" s="420"/>
      <c r="G182" s="420"/>
      <c r="H182" s="420"/>
      <c r="I182" s="416">
        <f>F182+G182+H182</f>
        <v>0</v>
      </c>
      <c r="J182" s="416">
        <f t="shared" si="105"/>
        <v>0</v>
      </c>
      <c r="K182" s="416">
        <f t="shared" si="106"/>
        <v>0</v>
      </c>
    </row>
    <row r="183" spans="1:11" ht="16.5" hidden="1" customHeight="1" x14ac:dyDescent="0.2">
      <c r="A183" s="373" t="s">
        <v>21</v>
      </c>
      <c r="B183" s="377"/>
      <c r="C183" s="342" t="s">
        <v>326</v>
      </c>
      <c r="D183" s="378"/>
      <c r="E183" s="378"/>
      <c r="F183" s="378"/>
      <c r="G183" s="378"/>
      <c r="H183" s="378"/>
      <c r="I183" s="347">
        <f>F183+G183+H183</f>
        <v>0</v>
      </c>
      <c r="J183" s="347">
        <f t="shared" si="105"/>
        <v>0</v>
      </c>
      <c r="K183" s="347">
        <f t="shared" si="106"/>
        <v>0</v>
      </c>
    </row>
    <row r="184" spans="1:11" ht="17.25" hidden="1" customHeight="1" x14ac:dyDescent="0.2">
      <c r="A184" s="417" t="s">
        <v>190</v>
      </c>
      <c r="B184" s="418"/>
      <c r="C184" s="414" t="s">
        <v>327</v>
      </c>
      <c r="D184" s="420"/>
      <c r="E184" s="420">
        <f>D184</f>
        <v>0</v>
      </c>
      <c r="F184" s="420"/>
      <c r="G184" s="420"/>
      <c r="H184" s="420"/>
      <c r="I184" s="416">
        <f>F184+G184+H184</f>
        <v>0</v>
      </c>
      <c r="J184" s="416">
        <f t="shared" si="105"/>
        <v>0</v>
      </c>
      <c r="K184" s="416">
        <f t="shared" si="106"/>
        <v>0</v>
      </c>
    </row>
    <row r="185" spans="1:11" s="245" customFormat="1" ht="15.75" hidden="1" customHeight="1" x14ac:dyDescent="0.2">
      <c r="A185" s="421" t="s">
        <v>23</v>
      </c>
      <c r="B185" s="422"/>
      <c r="C185" s="406" t="s">
        <v>206</v>
      </c>
      <c r="D185" s="423" t="e">
        <f>D186+D193+D194+#REF!+D195+D197+#REF!+D202+D196</f>
        <v>#REF!</v>
      </c>
      <c r="E185" s="423" t="e">
        <f>E186+E193+E194+#REF!+E195</f>
        <v>#REF!</v>
      </c>
      <c r="F185" s="423" t="e">
        <f>F186+F193+F194+#REF!+F195</f>
        <v>#REF!</v>
      </c>
      <c r="G185" s="423" t="e">
        <f>G186+G193+G194+#REF!+G195</f>
        <v>#REF!</v>
      </c>
      <c r="H185" s="423" t="e">
        <f>H186+H193+H194+#REF!+H195</f>
        <v>#REF!</v>
      </c>
      <c r="I185" s="423" t="e">
        <f>I186+I193+I194+#REF!+I195</f>
        <v>#REF!</v>
      </c>
      <c r="J185" s="408" t="e">
        <f t="shared" si="105"/>
        <v>#REF!</v>
      </c>
      <c r="K185" s="408" t="e">
        <f t="shared" si="106"/>
        <v>#REF!</v>
      </c>
    </row>
    <row r="186" spans="1:11" ht="18" hidden="1" customHeight="1" x14ac:dyDescent="0.2">
      <c r="A186" s="382" t="s">
        <v>25</v>
      </c>
      <c r="B186" s="377"/>
      <c r="C186" s="342" t="s">
        <v>503</v>
      </c>
      <c r="D186" s="378"/>
      <c r="E186" s="378"/>
      <c r="F186" s="378"/>
      <c r="G186" s="378"/>
      <c r="H186" s="378"/>
      <c r="I186" s="347">
        <f t="shared" ref="I186:I197" si="111">F186+G186+H186</f>
        <v>0</v>
      </c>
      <c r="J186" s="347">
        <f t="shared" si="105"/>
        <v>0</v>
      </c>
      <c r="K186" s="347">
        <f t="shared" si="106"/>
        <v>0</v>
      </c>
    </row>
    <row r="187" spans="1:11" ht="16.5" customHeight="1" x14ac:dyDescent="0.2">
      <c r="A187" s="417" t="s">
        <v>593</v>
      </c>
      <c r="B187" s="418"/>
      <c r="C187" s="414" t="s">
        <v>629</v>
      </c>
      <c r="D187" s="420">
        <v>326100</v>
      </c>
      <c r="E187" s="420">
        <f>D187</f>
        <v>326100</v>
      </c>
      <c r="F187" s="613"/>
      <c r="G187" s="613"/>
      <c r="H187" s="613"/>
      <c r="I187" s="614">
        <f t="shared" ref="I187" si="112">F187+G187+H187</f>
        <v>0</v>
      </c>
      <c r="J187" s="614">
        <f t="shared" ref="J187" si="113">D187-F187</f>
        <v>326100</v>
      </c>
      <c r="K187" s="614">
        <f t="shared" ref="K187" si="114">E187-F187</f>
        <v>326100</v>
      </c>
    </row>
    <row r="188" spans="1:11" ht="21.75" customHeight="1" x14ac:dyDescent="0.2">
      <c r="A188" s="417" t="s">
        <v>606</v>
      </c>
      <c r="B188" s="418"/>
      <c r="C188" s="414" t="s">
        <v>634</v>
      </c>
      <c r="D188" s="683">
        <v>3900</v>
      </c>
      <c r="E188" s="420">
        <f>D188</f>
        <v>3900</v>
      </c>
      <c r="F188" s="613"/>
      <c r="G188" s="613"/>
      <c r="H188" s="613"/>
      <c r="I188" s="614">
        <f t="shared" ref="I188" si="115">F188+G188+H188</f>
        <v>0</v>
      </c>
      <c r="J188" s="614">
        <f t="shared" ref="J188" si="116">D188-F188</f>
        <v>3900</v>
      </c>
      <c r="K188" s="614">
        <f t="shared" ref="K188" si="117">E188-F188</f>
        <v>3900</v>
      </c>
    </row>
    <row r="189" spans="1:11" ht="16.5" customHeight="1" x14ac:dyDescent="0.2">
      <c r="A189" s="417" t="s">
        <v>630</v>
      </c>
      <c r="B189" s="418"/>
      <c r="C189" s="414" t="s">
        <v>631</v>
      </c>
      <c r="D189" s="420">
        <v>165408</v>
      </c>
      <c r="E189" s="420">
        <f>D189</f>
        <v>165408</v>
      </c>
      <c r="F189" s="613"/>
      <c r="G189" s="613"/>
      <c r="H189" s="613"/>
      <c r="I189" s="614">
        <f t="shared" si="111"/>
        <v>0</v>
      </c>
      <c r="J189" s="614">
        <f t="shared" si="105"/>
        <v>165408</v>
      </c>
      <c r="K189" s="614">
        <f t="shared" si="106"/>
        <v>165408</v>
      </c>
    </row>
    <row r="190" spans="1:11" ht="16.5" customHeight="1" x14ac:dyDescent="0.2">
      <c r="A190" s="417" t="s">
        <v>593</v>
      </c>
      <c r="B190" s="418"/>
      <c r="C190" s="414" t="s">
        <v>631</v>
      </c>
      <c r="D190" s="420">
        <v>11000</v>
      </c>
      <c r="E190" s="420">
        <f>D190</f>
        <v>11000</v>
      </c>
      <c r="F190" s="613"/>
      <c r="G190" s="613"/>
      <c r="H190" s="613"/>
      <c r="I190" s="614">
        <f t="shared" si="111"/>
        <v>0</v>
      </c>
      <c r="J190" s="614">
        <f t="shared" si="105"/>
        <v>11000</v>
      </c>
      <c r="K190" s="614">
        <f t="shared" si="106"/>
        <v>11000</v>
      </c>
    </row>
    <row r="191" spans="1:11" ht="22.5" customHeight="1" x14ac:dyDescent="0.2">
      <c r="A191" s="417" t="s">
        <v>606</v>
      </c>
      <c r="B191" s="418"/>
      <c r="C191" s="414" t="s">
        <v>631</v>
      </c>
      <c r="D191" s="420">
        <v>8592</v>
      </c>
      <c r="E191" s="420">
        <f>D191</f>
        <v>8592</v>
      </c>
      <c r="F191" s="613"/>
      <c r="G191" s="613"/>
      <c r="H191" s="613"/>
      <c r="I191" s="614">
        <f t="shared" ref="I191" si="118">F191+G191+H191</f>
        <v>0</v>
      </c>
      <c r="J191" s="614">
        <f t="shared" ref="J191" si="119">D191-F191</f>
        <v>8592</v>
      </c>
      <c r="K191" s="614">
        <f t="shared" ref="K191" si="120">E191-F191</f>
        <v>8592</v>
      </c>
    </row>
    <row r="192" spans="1:11" ht="22.5" customHeight="1" x14ac:dyDescent="0.2">
      <c r="A192" s="417" t="s">
        <v>606</v>
      </c>
      <c r="B192" s="418"/>
      <c r="C192" s="414" t="s">
        <v>635</v>
      </c>
      <c r="D192" s="683">
        <v>5508</v>
      </c>
      <c r="E192" s="420">
        <f>D192</f>
        <v>5508</v>
      </c>
      <c r="F192" s="613"/>
      <c r="G192" s="613"/>
      <c r="H192" s="613"/>
      <c r="I192" s="614">
        <f t="shared" ref="I192" si="121">F192+G192+H192</f>
        <v>0</v>
      </c>
      <c r="J192" s="614">
        <f t="shared" ref="J192" si="122">D192-F192</f>
        <v>5508</v>
      </c>
      <c r="K192" s="614">
        <f t="shared" ref="K192" si="123">E192-F192</f>
        <v>5508</v>
      </c>
    </row>
    <row r="193" spans="1:11" ht="13.5" customHeight="1" x14ac:dyDescent="0.2">
      <c r="A193" s="417" t="s">
        <v>284</v>
      </c>
      <c r="B193" s="418"/>
      <c r="C193" s="414" t="s">
        <v>586</v>
      </c>
      <c r="D193" s="420">
        <v>236000</v>
      </c>
      <c r="E193" s="420">
        <f>D193</f>
        <v>236000</v>
      </c>
      <c r="F193" s="613">
        <v>118000</v>
      </c>
      <c r="G193" s="613"/>
      <c r="H193" s="613"/>
      <c r="I193" s="614">
        <f t="shared" si="111"/>
        <v>118000</v>
      </c>
      <c r="J193" s="614">
        <f t="shared" si="105"/>
        <v>118000</v>
      </c>
      <c r="K193" s="614">
        <f t="shared" si="106"/>
        <v>118000</v>
      </c>
    </row>
    <row r="194" spans="1:11" ht="20.25" hidden="1" customHeight="1" x14ac:dyDescent="0.2">
      <c r="A194" s="382" t="s">
        <v>38</v>
      </c>
      <c r="B194" s="377"/>
      <c r="C194" s="342" t="s">
        <v>43</v>
      </c>
      <c r="D194" s="378"/>
      <c r="E194" s="378"/>
      <c r="F194" s="378"/>
      <c r="G194" s="378"/>
      <c r="H194" s="378"/>
      <c r="I194" s="347">
        <f t="shared" si="111"/>
        <v>0</v>
      </c>
      <c r="J194" s="347">
        <f t="shared" si="105"/>
        <v>0</v>
      </c>
      <c r="K194" s="347">
        <f t="shared" si="106"/>
        <v>0</v>
      </c>
    </row>
    <row r="195" spans="1:11" ht="21" hidden="1" customHeight="1" x14ac:dyDescent="0.2">
      <c r="A195" s="382" t="s">
        <v>28</v>
      </c>
      <c r="B195" s="377"/>
      <c r="C195" s="342" t="s">
        <v>504</v>
      </c>
      <c r="D195" s="378"/>
      <c r="E195" s="612">
        <f>D195</f>
        <v>0</v>
      </c>
      <c r="F195" s="378"/>
      <c r="G195" s="378"/>
      <c r="H195" s="378"/>
      <c r="I195" s="347">
        <f t="shared" si="111"/>
        <v>0</v>
      </c>
      <c r="J195" s="347">
        <f>D195-F195</f>
        <v>0</v>
      </c>
      <c r="K195" s="347">
        <f>E195-F195</f>
        <v>0</v>
      </c>
    </row>
    <row r="196" spans="1:11" ht="21" customHeight="1" x14ac:dyDescent="0.2">
      <c r="A196" s="623" t="s">
        <v>27</v>
      </c>
      <c r="B196" s="624"/>
      <c r="C196" s="625" t="s">
        <v>590</v>
      </c>
      <c r="D196" s="420">
        <v>67100</v>
      </c>
      <c r="E196" s="420">
        <f>D196</f>
        <v>67100</v>
      </c>
      <c r="F196" s="621">
        <v>67100</v>
      </c>
      <c r="G196" s="420"/>
      <c r="H196" s="420"/>
      <c r="I196" s="622">
        <f>F196+G196+H196</f>
        <v>67100</v>
      </c>
      <c r="J196" s="616">
        <f>D196-F196</f>
        <v>0</v>
      </c>
      <c r="K196" s="416">
        <f>E196-F196</f>
        <v>0</v>
      </c>
    </row>
    <row r="197" spans="1:11" s="245" customFormat="1" hidden="1" x14ac:dyDescent="0.2">
      <c r="A197" s="606" t="s">
        <v>35</v>
      </c>
      <c r="B197" s="607"/>
      <c r="C197" s="608" t="s">
        <v>525</v>
      </c>
      <c r="D197" s="609"/>
      <c r="E197" s="609">
        <f>D197</f>
        <v>0</v>
      </c>
      <c r="F197" s="609"/>
      <c r="G197" s="609"/>
      <c r="H197" s="609"/>
      <c r="I197" s="610">
        <f t="shared" si="111"/>
        <v>0</v>
      </c>
      <c r="J197" s="611">
        <f>D197-F197</f>
        <v>0</v>
      </c>
      <c r="K197" s="611">
        <f>E197-F197</f>
        <v>0</v>
      </c>
    </row>
    <row r="198" spans="1:11" s="245" customFormat="1" ht="18.75" hidden="1" customHeight="1" x14ac:dyDescent="0.2">
      <c r="A198" s="421" t="s">
        <v>30</v>
      </c>
      <c r="B198" s="422"/>
      <c r="C198" s="406" t="s">
        <v>505</v>
      </c>
      <c r="D198" s="423" t="e">
        <f>#REF!+D199</f>
        <v>#REF!</v>
      </c>
      <c r="E198" s="423" t="e">
        <f>#REF!+E199</f>
        <v>#REF!</v>
      </c>
      <c r="F198" s="423" t="e">
        <f>#REF!+F199</f>
        <v>#REF!</v>
      </c>
      <c r="G198" s="423" t="e">
        <f>#REF!+G199</f>
        <v>#REF!</v>
      </c>
      <c r="H198" s="423" t="e">
        <f>#REF!+H199</f>
        <v>#REF!</v>
      </c>
      <c r="I198" s="423" t="e">
        <f>#REF!+I199</f>
        <v>#REF!</v>
      </c>
      <c r="J198" s="437" t="e">
        <f>#REF!+J199</f>
        <v>#REF!</v>
      </c>
      <c r="K198" s="437" t="e">
        <f>#REF!+K199</f>
        <v>#REF!</v>
      </c>
    </row>
    <row r="199" spans="1:11" s="235" customFormat="1" ht="19.5" hidden="1" customHeight="1" x14ac:dyDescent="0.2">
      <c r="A199" s="382" t="s">
        <v>31</v>
      </c>
      <c r="B199" s="386"/>
      <c r="C199" s="342" t="s">
        <v>586</v>
      </c>
      <c r="D199" s="568">
        <v>0</v>
      </c>
      <c r="E199" s="420">
        <f>D199</f>
        <v>0</v>
      </c>
      <c r="F199" s="568">
        <v>0</v>
      </c>
      <c r="G199" s="378"/>
      <c r="H199" s="378"/>
      <c r="I199" s="347">
        <f>F199+G199+H199</f>
        <v>0</v>
      </c>
      <c r="J199" s="347">
        <f t="shared" ref="J199:J210" si="124">D199-F199</f>
        <v>0</v>
      </c>
      <c r="K199" s="347">
        <f t="shared" ref="K199:K210" si="125">E199-F199</f>
        <v>0</v>
      </c>
    </row>
    <row r="200" spans="1:11" ht="20.25" customHeight="1" x14ac:dyDescent="0.2">
      <c r="A200" s="417" t="s">
        <v>32</v>
      </c>
      <c r="B200" s="418"/>
      <c r="C200" s="414" t="s">
        <v>586</v>
      </c>
      <c r="D200" s="420">
        <v>25592</v>
      </c>
      <c r="E200" s="420">
        <f>D200</f>
        <v>25592</v>
      </c>
      <c r="F200" s="420">
        <v>25592</v>
      </c>
      <c r="G200" s="420"/>
      <c r="H200" s="420"/>
      <c r="I200" s="416">
        <f>F200+G200+H200</f>
        <v>25592</v>
      </c>
      <c r="J200" s="416">
        <f t="shared" ref="J200" si="126">D200-F200</f>
        <v>0</v>
      </c>
      <c r="K200" s="416">
        <f t="shared" ref="K200" si="127">E200-F200</f>
        <v>0</v>
      </c>
    </row>
    <row r="201" spans="1:11" s="245" customFormat="1" ht="21" hidden="1" customHeight="1" x14ac:dyDescent="0.2">
      <c r="A201" s="387" t="s">
        <v>546</v>
      </c>
      <c r="B201" s="388"/>
      <c r="C201" s="240" t="s">
        <v>547</v>
      </c>
      <c r="D201" s="385">
        <f t="shared" ref="D201:I201" si="128">D202</f>
        <v>0</v>
      </c>
      <c r="E201" s="385">
        <f t="shared" si="128"/>
        <v>0</v>
      </c>
      <c r="F201" s="385">
        <f t="shared" si="128"/>
        <v>0</v>
      </c>
      <c r="G201" s="385">
        <f t="shared" si="128"/>
        <v>0</v>
      </c>
      <c r="H201" s="385">
        <f t="shared" si="128"/>
        <v>0</v>
      </c>
      <c r="I201" s="385">
        <f t="shared" si="128"/>
        <v>0</v>
      </c>
      <c r="J201" s="255">
        <f t="shared" si="124"/>
        <v>0</v>
      </c>
      <c r="K201" s="255">
        <f t="shared" si="125"/>
        <v>0</v>
      </c>
    </row>
    <row r="202" spans="1:11" ht="23.25" hidden="1" customHeight="1" x14ac:dyDescent="0.2">
      <c r="A202" s="136" t="s">
        <v>27</v>
      </c>
      <c r="B202" s="312"/>
      <c r="C202" s="113" t="s">
        <v>548</v>
      </c>
      <c r="D202" s="137">
        <v>0</v>
      </c>
      <c r="E202" s="420">
        <f>D202</f>
        <v>0</v>
      </c>
      <c r="F202" s="137">
        <v>0</v>
      </c>
      <c r="G202" s="137"/>
      <c r="H202" s="137"/>
      <c r="I202" s="132">
        <f>F202+G202+H202</f>
        <v>0</v>
      </c>
      <c r="J202" s="133">
        <f t="shared" si="124"/>
        <v>0</v>
      </c>
      <c r="K202" s="133">
        <f t="shared" si="125"/>
        <v>0</v>
      </c>
    </row>
    <row r="203" spans="1:11" s="267" customFormat="1" ht="24" hidden="1" customHeight="1" x14ac:dyDescent="0.2">
      <c r="A203" s="433" t="s">
        <v>193</v>
      </c>
      <c r="B203" s="434" t="s">
        <v>365</v>
      </c>
      <c r="C203" s="435" t="s">
        <v>197</v>
      </c>
      <c r="D203" s="436">
        <f t="shared" ref="D203:I203" si="129">D204+D209</f>
        <v>0</v>
      </c>
      <c r="E203" s="436">
        <f t="shared" si="129"/>
        <v>0</v>
      </c>
      <c r="F203" s="436">
        <f t="shared" si="129"/>
        <v>0</v>
      </c>
      <c r="G203" s="436">
        <f t="shared" si="129"/>
        <v>0</v>
      </c>
      <c r="H203" s="436">
        <f t="shared" si="129"/>
        <v>0</v>
      </c>
      <c r="I203" s="436">
        <f t="shared" si="129"/>
        <v>0</v>
      </c>
      <c r="J203" s="396">
        <f t="shared" si="124"/>
        <v>0</v>
      </c>
      <c r="K203" s="396">
        <f t="shared" si="125"/>
        <v>0</v>
      </c>
    </row>
    <row r="204" spans="1:11" s="134" customFormat="1" ht="22.5" hidden="1" customHeight="1" x14ac:dyDescent="0.2">
      <c r="A204" s="389" t="s">
        <v>192</v>
      </c>
      <c r="B204" s="386"/>
      <c r="C204" s="361" t="s">
        <v>205</v>
      </c>
      <c r="D204" s="390">
        <f t="shared" ref="D204:I204" si="130">D205</f>
        <v>0</v>
      </c>
      <c r="E204" s="390">
        <f t="shared" si="130"/>
        <v>0</v>
      </c>
      <c r="F204" s="390">
        <f t="shared" si="130"/>
        <v>0</v>
      </c>
      <c r="G204" s="390">
        <f t="shared" si="130"/>
        <v>0</v>
      </c>
      <c r="H204" s="390">
        <f t="shared" si="130"/>
        <v>0</v>
      </c>
      <c r="I204" s="390">
        <f t="shared" si="130"/>
        <v>0</v>
      </c>
      <c r="J204" s="347">
        <f t="shared" si="124"/>
        <v>0</v>
      </c>
      <c r="K204" s="347">
        <f t="shared" si="125"/>
        <v>0</v>
      </c>
    </row>
    <row r="205" spans="1:11" s="245" customFormat="1" ht="21" hidden="1" customHeight="1" x14ac:dyDescent="0.2">
      <c r="A205" s="421" t="s">
        <v>23</v>
      </c>
      <c r="B205" s="422"/>
      <c r="C205" s="406" t="s">
        <v>204</v>
      </c>
      <c r="D205" s="423">
        <f t="shared" ref="D205:I205" si="131">D206+D208+D207</f>
        <v>0</v>
      </c>
      <c r="E205" s="423">
        <f t="shared" si="131"/>
        <v>0</v>
      </c>
      <c r="F205" s="423">
        <f t="shared" si="131"/>
        <v>0</v>
      </c>
      <c r="G205" s="423">
        <f t="shared" si="131"/>
        <v>0</v>
      </c>
      <c r="H205" s="423">
        <f t="shared" si="131"/>
        <v>0</v>
      </c>
      <c r="I205" s="423">
        <f t="shared" si="131"/>
        <v>0</v>
      </c>
      <c r="J205" s="408">
        <f t="shared" si="124"/>
        <v>0</v>
      </c>
      <c r="K205" s="408">
        <f t="shared" si="125"/>
        <v>0</v>
      </c>
    </row>
    <row r="206" spans="1:11" ht="21" hidden="1" customHeight="1" x14ac:dyDescent="0.2">
      <c r="A206" s="382" t="s">
        <v>25</v>
      </c>
      <c r="B206" s="377"/>
      <c r="C206" s="342" t="s">
        <v>196</v>
      </c>
      <c r="D206" s="378"/>
      <c r="E206" s="378"/>
      <c r="F206" s="378"/>
      <c r="G206" s="378"/>
      <c r="H206" s="378"/>
      <c r="I206" s="347">
        <f>F206+G206+H206</f>
        <v>0</v>
      </c>
      <c r="J206" s="347">
        <f t="shared" si="124"/>
        <v>0</v>
      </c>
      <c r="K206" s="347">
        <f t="shared" si="125"/>
        <v>0</v>
      </c>
    </row>
    <row r="207" spans="1:11" ht="21" hidden="1" customHeight="1" x14ac:dyDescent="0.2">
      <c r="A207" s="417" t="s">
        <v>27</v>
      </c>
      <c r="B207" s="418"/>
      <c r="C207" s="414" t="s">
        <v>267</v>
      </c>
      <c r="D207" s="420"/>
      <c r="E207" s="420">
        <f>D207</f>
        <v>0</v>
      </c>
      <c r="F207" s="420"/>
      <c r="G207" s="420"/>
      <c r="H207" s="420"/>
      <c r="I207" s="416">
        <f>F207+G207+H207</f>
        <v>0</v>
      </c>
      <c r="J207" s="416">
        <f t="shared" si="124"/>
        <v>0</v>
      </c>
      <c r="K207" s="416">
        <f t="shared" si="125"/>
        <v>0</v>
      </c>
    </row>
    <row r="208" spans="1:11" ht="23.25" hidden="1" customHeight="1" x14ac:dyDescent="0.2">
      <c r="A208" s="379" t="s">
        <v>28</v>
      </c>
      <c r="B208" s="380"/>
      <c r="C208" s="113" t="s">
        <v>316</v>
      </c>
      <c r="D208" s="381"/>
      <c r="E208" s="381"/>
      <c r="F208" s="381"/>
      <c r="G208" s="381"/>
      <c r="H208" s="381"/>
      <c r="I208" s="132">
        <f>F208+G208+H208</f>
        <v>0</v>
      </c>
      <c r="J208" s="132">
        <f t="shared" si="124"/>
        <v>0</v>
      </c>
      <c r="K208" s="132">
        <f t="shared" si="125"/>
        <v>0</v>
      </c>
    </row>
    <row r="209" spans="1:11" s="235" customFormat="1" ht="28.5" hidden="1" customHeight="1" x14ac:dyDescent="0.2">
      <c r="A209" s="232" t="s">
        <v>30</v>
      </c>
      <c r="B209" s="313"/>
      <c r="C209" s="233" t="s">
        <v>194</v>
      </c>
      <c r="D209" s="234">
        <f t="shared" ref="D209:I209" si="132">D210</f>
        <v>0</v>
      </c>
      <c r="E209" s="234">
        <f t="shared" si="132"/>
        <v>0</v>
      </c>
      <c r="F209" s="234">
        <f t="shared" si="132"/>
        <v>0</v>
      </c>
      <c r="G209" s="234">
        <f t="shared" si="132"/>
        <v>0</v>
      </c>
      <c r="H209" s="234">
        <f t="shared" si="132"/>
        <v>0</v>
      </c>
      <c r="I209" s="234">
        <f t="shared" si="132"/>
        <v>0</v>
      </c>
      <c r="J209" s="230">
        <f t="shared" si="124"/>
        <v>0</v>
      </c>
      <c r="K209" s="230">
        <f t="shared" si="125"/>
        <v>0</v>
      </c>
    </row>
    <row r="210" spans="1:11" ht="26.25" hidden="1" customHeight="1" x14ac:dyDescent="0.2">
      <c r="A210" s="348" t="s">
        <v>32</v>
      </c>
      <c r="B210" s="355"/>
      <c r="C210" s="342" t="s">
        <v>195</v>
      </c>
      <c r="D210" s="139"/>
      <c r="E210" s="139"/>
      <c r="F210" s="139"/>
      <c r="G210" s="139"/>
      <c r="H210" s="139"/>
      <c r="I210" s="347">
        <f>F210+G210+H210</f>
        <v>0</v>
      </c>
      <c r="J210" s="346">
        <f t="shared" si="124"/>
        <v>0</v>
      </c>
      <c r="K210" s="346">
        <f t="shared" si="125"/>
        <v>0</v>
      </c>
    </row>
    <row r="211" spans="1:11" s="267" customFormat="1" ht="18.75" hidden="1" customHeight="1" x14ac:dyDescent="0.2">
      <c r="A211" s="433" t="s">
        <v>291</v>
      </c>
      <c r="B211" s="434" t="s">
        <v>365</v>
      </c>
      <c r="C211" s="438" t="s">
        <v>436</v>
      </c>
      <c r="D211" s="436">
        <f t="shared" ref="D211:K211" si="133">D213+D212</f>
        <v>0</v>
      </c>
      <c r="E211" s="436">
        <f t="shared" si="133"/>
        <v>0</v>
      </c>
      <c r="F211" s="436">
        <f t="shared" si="133"/>
        <v>0</v>
      </c>
      <c r="G211" s="436">
        <f t="shared" si="133"/>
        <v>0</v>
      </c>
      <c r="H211" s="436">
        <f t="shared" si="133"/>
        <v>0</v>
      </c>
      <c r="I211" s="436">
        <f t="shared" si="133"/>
        <v>0</v>
      </c>
      <c r="J211" s="439">
        <f t="shared" si="133"/>
        <v>0</v>
      </c>
      <c r="K211" s="439">
        <f t="shared" si="133"/>
        <v>0</v>
      </c>
    </row>
    <row r="212" spans="1:11" ht="15.75" hidden="1" customHeight="1" x14ac:dyDescent="0.2">
      <c r="A212" s="417" t="s">
        <v>27</v>
      </c>
      <c r="B212" s="418"/>
      <c r="C212" s="414" t="s">
        <v>292</v>
      </c>
      <c r="D212" s="420"/>
      <c r="E212" s="420">
        <f>D212</f>
        <v>0</v>
      </c>
      <c r="F212" s="420"/>
      <c r="G212" s="420"/>
      <c r="H212" s="420"/>
      <c r="I212" s="416">
        <f>F212+G212+H212</f>
        <v>0</v>
      </c>
      <c r="J212" s="416">
        <f>D212-F212</f>
        <v>0</v>
      </c>
      <c r="K212" s="416">
        <f>E212-F212</f>
        <v>0</v>
      </c>
    </row>
    <row r="213" spans="1:11" ht="22.5" hidden="1" customHeight="1" x14ac:dyDescent="0.2">
      <c r="A213" s="417" t="s">
        <v>32</v>
      </c>
      <c r="B213" s="418"/>
      <c r="C213" s="414" t="s">
        <v>293</v>
      </c>
      <c r="D213" s="420"/>
      <c r="E213" s="420">
        <f>D213</f>
        <v>0</v>
      </c>
      <c r="F213" s="420"/>
      <c r="G213" s="420"/>
      <c r="H213" s="420"/>
      <c r="I213" s="416">
        <f>F213+G213+H213</f>
        <v>0</v>
      </c>
      <c r="J213" s="416">
        <f>D213-F213</f>
        <v>0</v>
      </c>
      <c r="K213" s="416">
        <f>E213-F213</f>
        <v>0</v>
      </c>
    </row>
    <row r="214" spans="1:11" s="267" customFormat="1" ht="21.75" hidden="1" customHeight="1" x14ac:dyDescent="0.2">
      <c r="A214" s="433" t="s">
        <v>271</v>
      </c>
      <c r="B214" s="434" t="s">
        <v>365</v>
      </c>
      <c r="C214" s="438" t="s">
        <v>435</v>
      </c>
      <c r="D214" s="436">
        <f t="shared" ref="D214:I214" si="134">D220+D216+D217+D215+D218+D219</f>
        <v>0</v>
      </c>
      <c r="E214" s="436">
        <f t="shared" si="134"/>
        <v>0</v>
      </c>
      <c r="F214" s="436">
        <f t="shared" si="134"/>
        <v>0</v>
      </c>
      <c r="G214" s="436">
        <f t="shared" si="134"/>
        <v>0</v>
      </c>
      <c r="H214" s="436">
        <f t="shared" si="134"/>
        <v>0</v>
      </c>
      <c r="I214" s="436">
        <f t="shared" si="134"/>
        <v>0</v>
      </c>
      <c r="J214" s="439">
        <f>J216+J215</f>
        <v>0</v>
      </c>
      <c r="K214" s="439">
        <f>K216+K215</f>
        <v>0</v>
      </c>
    </row>
    <row r="215" spans="1:11" ht="27" hidden="1" customHeight="1" x14ac:dyDescent="0.2">
      <c r="A215" s="417" t="s">
        <v>27</v>
      </c>
      <c r="B215" s="418"/>
      <c r="C215" s="414" t="s">
        <v>333</v>
      </c>
      <c r="D215" s="420"/>
      <c r="E215" s="420">
        <f>D215</f>
        <v>0</v>
      </c>
      <c r="F215" s="420"/>
      <c r="G215" s="420"/>
      <c r="H215" s="420"/>
      <c r="I215" s="416">
        <f t="shared" ref="I215:I220" si="135">F215+G215+H215</f>
        <v>0</v>
      </c>
      <c r="J215" s="416">
        <f t="shared" ref="J215:J220" si="136">D215-F215</f>
        <v>0</v>
      </c>
      <c r="K215" s="416">
        <f t="shared" ref="K215:K220" si="137">E215-F215</f>
        <v>0</v>
      </c>
    </row>
    <row r="216" spans="1:11" ht="19.5" hidden="1" customHeight="1" x14ac:dyDescent="0.2">
      <c r="A216" s="379" t="s">
        <v>20</v>
      </c>
      <c r="B216" s="380"/>
      <c r="C216" s="113" t="s">
        <v>294</v>
      </c>
      <c r="D216" s="381"/>
      <c r="E216" s="381"/>
      <c r="F216" s="381"/>
      <c r="G216" s="381"/>
      <c r="H216" s="381"/>
      <c r="I216" s="132">
        <f t="shared" si="135"/>
        <v>0</v>
      </c>
      <c r="J216" s="132">
        <f t="shared" si="136"/>
        <v>0</v>
      </c>
      <c r="K216" s="132">
        <f t="shared" si="137"/>
        <v>0</v>
      </c>
    </row>
    <row r="217" spans="1:11" ht="21" hidden="1" customHeight="1" x14ac:dyDescent="0.2">
      <c r="A217" s="348" t="s">
        <v>190</v>
      </c>
      <c r="B217" s="355"/>
      <c r="C217" s="342" t="s">
        <v>295</v>
      </c>
      <c r="D217" s="139"/>
      <c r="E217" s="139"/>
      <c r="F217" s="139"/>
      <c r="G217" s="139"/>
      <c r="H217" s="139"/>
      <c r="I217" s="347">
        <f t="shared" si="135"/>
        <v>0</v>
      </c>
      <c r="J217" s="346">
        <f t="shared" si="136"/>
        <v>0</v>
      </c>
      <c r="K217" s="346">
        <f t="shared" si="137"/>
        <v>0</v>
      </c>
    </row>
    <row r="218" spans="1:11" ht="21.75" hidden="1" customHeight="1" x14ac:dyDescent="0.2">
      <c r="A218" s="417" t="s">
        <v>27</v>
      </c>
      <c r="B218" s="418"/>
      <c r="C218" s="414" t="s">
        <v>305</v>
      </c>
      <c r="D218" s="420"/>
      <c r="E218" s="420">
        <f>D218</f>
        <v>0</v>
      </c>
      <c r="F218" s="420"/>
      <c r="G218" s="420"/>
      <c r="H218" s="420"/>
      <c r="I218" s="416">
        <f t="shared" si="135"/>
        <v>0</v>
      </c>
      <c r="J218" s="416">
        <f t="shared" si="136"/>
        <v>0</v>
      </c>
      <c r="K218" s="416">
        <f t="shared" si="137"/>
        <v>0</v>
      </c>
    </row>
    <row r="219" spans="1:11" ht="27" hidden="1" customHeight="1" x14ac:dyDescent="0.2">
      <c r="A219" s="382" t="s">
        <v>28</v>
      </c>
      <c r="B219" s="377"/>
      <c r="C219" s="342" t="s">
        <v>437</v>
      </c>
      <c r="D219" s="378"/>
      <c r="E219" s="420">
        <f>D219</f>
        <v>0</v>
      </c>
      <c r="F219" s="378"/>
      <c r="G219" s="378"/>
      <c r="H219" s="378"/>
      <c r="I219" s="347">
        <f t="shared" si="135"/>
        <v>0</v>
      </c>
      <c r="J219" s="347">
        <f t="shared" si="136"/>
        <v>0</v>
      </c>
      <c r="K219" s="347">
        <f t="shared" si="137"/>
        <v>0</v>
      </c>
    </row>
    <row r="220" spans="1:11" ht="20.25" hidden="1" customHeight="1" x14ac:dyDescent="0.2">
      <c r="A220" s="417" t="s">
        <v>306</v>
      </c>
      <c r="B220" s="418"/>
      <c r="C220" s="414" t="s">
        <v>307</v>
      </c>
      <c r="D220" s="420"/>
      <c r="E220" s="420">
        <f>D220</f>
        <v>0</v>
      </c>
      <c r="F220" s="420"/>
      <c r="G220" s="420"/>
      <c r="H220" s="420"/>
      <c r="I220" s="416">
        <f t="shared" si="135"/>
        <v>0</v>
      </c>
      <c r="J220" s="416">
        <f t="shared" si="136"/>
        <v>0</v>
      </c>
      <c r="K220" s="416">
        <f t="shared" si="137"/>
        <v>0</v>
      </c>
    </row>
    <row r="221" spans="1:11" s="267" customFormat="1" ht="21" hidden="1" customHeight="1" x14ac:dyDescent="0.2">
      <c r="A221" s="433" t="s">
        <v>334</v>
      </c>
      <c r="B221" s="434" t="s">
        <v>365</v>
      </c>
      <c r="C221" s="438" t="s">
        <v>438</v>
      </c>
      <c r="D221" s="436">
        <f t="shared" ref="D221:I221" si="138">D222</f>
        <v>0</v>
      </c>
      <c r="E221" s="436">
        <f t="shared" si="138"/>
        <v>0</v>
      </c>
      <c r="F221" s="436">
        <f t="shared" si="138"/>
        <v>0</v>
      </c>
      <c r="G221" s="436">
        <f t="shared" si="138"/>
        <v>0</v>
      </c>
      <c r="H221" s="436">
        <f t="shared" si="138"/>
        <v>0</v>
      </c>
      <c r="I221" s="436">
        <f t="shared" si="138"/>
        <v>0</v>
      </c>
      <c r="J221" s="439">
        <f>J224+J222</f>
        <v>0</v>
      </c>
      <c r="K221" s="439">
        <f>K224+K222</f>
        <v>0</v>
      </c>
    </row>
    <row r="222" spans="1:11" s="235" customFormat="1" ht="27" hidden="1" customHeight="1" x14ac:dyDescent="0.2">
      <c r="A222" s="417" t="s">
        <v>27</v>
      </c>
      <c r="B222" s="440"/>
      <c r="C222" s="414" t="s">
        <v>456</v>
      </c>
      <c r="D222" s="441"/>
      <c r="E222" s="441">
        <f>D222</f>
        <v>0</v>
      </c>
      <c r="F222" s="441"/>
      <c r="G222" s="420"/>
      <c r="H222" s="420"/>
      <c r="I222" s="416">
        <f>F222+G222+H222</f>
        <v>0</v>
      </c>
      <c r="J222" s="416">
        <f t="shared" ref="J222:J242" si="139">D222-F222</f>
        <v>0</v>
      </c>
      <c r="K222" s="416">
        <f t="shared" ref="K222:K242" si="140">E222-F222</f>
        <v>0</v>
      </c>
    </row>
    <row r="223" spans="1:11" s="245" customFormat="1" ht="25.5" hidden="1" customHeight="1" x14ac:dyDescent="0.2">
      <c r="A223" s="433" t="s">
        <v>23</v>
      </c>
      <c r="B223" s="434" t="s">
        <v>365</v>
      </c>
      <c r="C223" s="438" t="s">
        <v>363</v>
      </c>
      <c r="D223" s="436">
        <f t="shared" ref="D223:I223" si="141">D224+D226+D225</f>
        <v>0</v>
      </c>
      <c r="E223" s="436">
        <f t="shared" si="141"/>
        <v>0</v>
      </c>
      <c r="F223" s="436">
        <f t="shared" si="141"/>
        <v>0</v>
      </c>
      <c r="G223" s="436">
        <f t="shared" si="141"/>
        <v>0</v>
      </c>
      <c r="H223" s="436">
        <f t="shared" si="141"/>
        <v>0</v>
      </c>
      <c r="I223" s="436">
        <f t="shared" si="141"/>
        <v>0</v>
      </c>
      <c r="J223" s="396">
        <f t="shared" si="139"/>
        <v>0</v>
      </c>
      <c r="K223" s="396">
        <f t="shared" si="140"/>
        <v>0</v>
      </c>
    </row>
    <row r="224" spans="1:11" ht="24" hidden="1" customHeight="1" x14ac:dyDescent="0.2">
      <c r="A224" s="417" t="s">
        <v>27</v>
      </c>
      <c r="B224" s="418"/>
      <c r="C224" s="414" t="s">
        <v>374</v>
      </c>
      <c r="D224" s="420"/>
      <c r="E224" s="420"/>
      <c r="F224" s="420"/>
      <c r="G224" s="420"/>
      <c r="H224" s="420"/>
      <c r="I224" s="416">
        <f>F224+G224+H224</f>
        <v>0</v>
      </c>
      <c r="J224" s="416">
        <f t="shared" si="139"/>
        <v>0</v>
      </c>
      <c r="K224" s="416">
        <f t="shared" si="140"/>
        <v>0</v>
      </c>
    </row>
    <row r="225" spans="1:11" ht="24" hidden="1" customHeight="1" x14ac:dyDescent="0.2">
      <c r="A225" s="417" t="s">
        <v>27</v>
      </c>
      <c r="B225" s="418"/>
      <c r="C225" s="414" t="s">
        <v>440</v>
      </c>
      <c r="D225" s="420"/>
      <c r="E225" s="420">
        <f>D225</f>
        <v>0</v>
      </c>
      <c r="F225" s="420"/>
      <c r="G225" s="420"/>
      <c r="H225" s="420"/>
      <c r="I225" s="416">
        <f>F225+G225+H225</f>
        <v>0</v>
      </c>
      <c r="J225" s="416">
        <f t="shared" si="139"/>
        <v>0</v>
      </c>
      <c r="K225" s="416">
        <f t="shared" si="140"/>
        <v>0</v>
      </c>
    </row>
    <row r="226" spans="1:11" ht="30" hidden="1" customHeight="1" x14ac:dyDescent="0.2">
      <c r="A226" s="379" t="s">
        <v>28</v>
      </c>
      <c r="B226" s="380"/>
      <c r="C226" s="113" t="s">
        <v>439</v>
      </c>
      <c r="D226" s="381"/>
      <c r="E226" s="420">
        <f>D226</f>
        <v>0</v>
      </c>
      <c r="F226" s="381"/>
      <c r="G226" s="381"/>
      <c r="H226" s="381"/>
      <c r="I226" s="132">
        <f>F226+G226+H226</f>
        <v>0</v>
      </c>
      <c r="J226" s="132">
        <f t="shared" si="139"/>
        <v>0</v>
      </c>
      <c r="K226" s="132">
        <f t="shared" si="140"/>
        <v>0</v>
      </c>
    </row>
    <row r="227" spans="1:11" s="235" customFormat="1" ht="24.75" hidden="1" customHeight="1" x14ac:dyDescent="0.2">
      <c r="A227" s="232" t="s">
        <v>39</v>
      </c>
      <c r="B227" s="313"/>
      <c r="C227" s="239" t="s">
        <v>237</v>
      </c>
      <c r="D227" s="234">
        <f t="shared" ref="D227:I227" si="142">D247+D278+D266+D294</f>
        <v>2244600</v>
      </c>
      <c r="E227" s="234">
        <f t="shared" si="142"/>
        <v>2244600</v>
      </c>
      <c r="F227" s="234">
        <f t="shared" si="142"/>
        <v>1164804</v>
      </c>
      <c r="G227" s="234">
        <f t="shared" si="142"/>
        <v>0</v>
      </c>
      <c r="H227" s="234">
        <f t="shared" si="142"/>
        <v>0</v>
      </c>
      <c r="I227" s="234">
        <f t="shared" si="142"/>
        <v>1164804</v>
      </c>
      <c r="J227" s="230">
        <f t="shared" si="139"/>
        <v>1079796</v>
      </c>
      <c r="K227" s="230">
        <f t="shared" si="140"/>
        <v>1079796</v>
      </c>
    </row>
    <row r="228" spans="1:11" s="231" customFormat="1" ht="24" hidden="1" customHeight="1" x14ac:dyDescent="0.2">
      <c r="A228" s="236" t="s">
        <v>18</v>
      </c>
      <c r="B228" s="317"/>
      <c r="C228" s="237" t="s">
        <v>237</v>
      </c>
      <c r="D228" s="238" t="e">
        <f t="shared" ref="D228:I228" si="143">D248+D279+D266+D294</f>
        <v>#REF!</v>
      </c>
      <c r="E228" s="238" t="e">
        <f t="shared" si="143"/>
        <v>#REF!</v>
      </c>
      <c r="F228" s="238" t="e">
        <f t="shared" si="143"/>
        <v>#REF!</v>
      </c>
      <c r="G228" s="238" t="e">
        <f t="shared" si="143"/>
        <v>#REF!</v>
      </c>
      <c r="H228" s="238" t="e">
        <f t="shared" si="143"/>
        <v>#REF!</v>
      </c>
      <c r="I228" s="238" t="e">
        <f t="shared" si="143"/>
        <v>#REF!</v>
      </c>
      <c r="J228" s="230" t="e">
        <f t="shared" si="139"/>
        <v>#REF!</v>
      </c>
      <c r="K228" s="230" t="e">
        <f t="shared" si="140"/>
        <v>#REF!</v>
      </c>
    </row>
    <row r="229" spans="1:11" s="231" customFormat="1" ht="23.25" hidden="1" customHeight="1" x14ac:dyDescent="0.2">
      <c r="A229" s="236" t="s">
        <v>19</v>
      </c>
      <c r="B229" s="317"/>
      <c r="C229" s="237" t="s">
        <v>237</v>
      </c>
      <c r="D229" s="238" t="e">
        <f t="shared" ref="D229:I229" si="144">D230+D231+D232</f>
        <v>#REF!</v>
      </c>
      <c r="E229" s="238" t="e">
        <f t="shared" si="144"/>
        <v>#REF!</v>
      </c>
      <c r="F229" s="238" t="e">
        <f t="shared" si="144"/>
        <v>#REF!</v>
      </c>
      <c r="G229" s="238" t="e">
        <f t="shared" si="144"/>
        <v>#REF!</v>
      </c>
      <c r="H229" s="238" t="e">
        <f t="shared" si="144"/>
        <v>#REF!</v>
      </c>
      <c r="I229" s="238" t="e">
        <f t="shared" si="144"/>
        <v>#REF!</v>
      </c>
      <c r="J229" s="230" t="e">
        <f t="shared" si="139"/>
        <v>#REF!</v>
      </c>
      <c r="K229" s="230" t="e">
        <f t="shared" si="140"/>
        <v>#REF!</v>
      </c>
    </row>
    <row r="230" spans="1:11" s="231" customFormat="1" ht="21.75" hidden="1" customHeight="1" x14ac:dyDescent="0.2">
      <c r="A230" s="236" t="s">
        <v>20</v>
      </c>
      <c r="B230" s="317"/>
      <c r="C230" s="237" t="s">
        <v>237</v>
      </c>
      <c r="D230" s="238" t="e">
        <f>#REF!+D281+D268+D296</f>
        <v>#REF!</v>
      </c>
      <c r="E230" s="238" t="e">
        <f>#REF!+E281+E268+E296</f>
        <v>#REF!</v>
      </c>
      <c r="F230" s="238" t="e">
        <f>#REF!+F281+F268+F296</f>
        <v>#REF!</v>
      </c>
      <c r="G230" s="238" t="e">
        <f>#REF!+G281+G268+G296</f>
        <v>#REF!</v>
      </c>
      <c r="H230" s="238" t="e">
        <f>#REF!+H281+H268+H296</f>
        <v>#REF!</v>
      </c>
      <c r="I230" s="238" t="e">
        <f>#REF!+I281+I268+I296</f>
        <v>#REF!</v>
      </c>
      <c r="J230" s="230" t="e">
        <f t="shared" si="139"/>
        <v>#REF!</v>
      </c>
      <c r="K230" s="230" t="e">
        <f t="shared" si="140"/>
        <v>#REF!</v>
      </c>
    </row>
    <row r="231" spans="1:11" s="231" customFormat="1" ht="21" hidden="1" customHeight="1" x14ac:dyDescent="0.2">
      <c r="A231" s="229" t="s">
        <v>21</v>
      </c>
      <c r="B231" s="317"/>
      <c r="C231" s="237" t="s">
        <v>237</v>
      </c>
      <c r="D231" s="238">
        <f>D250+D282</f>
        <v>0</v>
      </c>
      <c r="E231" s="238">
        <f>E250+E282</f>
        <v>0</v>
      </c>
      <c r="F231" s="238">
        <f>F250+F282</f>
        <v>0</v>
      </c>
      <c r="G231" s="238"/>
      <c r="H231" s="238"/>
      <c r="I231" s="238">
        <f>I250+I282</f>
        <v>0</v>
      </c>
      <c r="J231" s="230">
        <f t="shared" si="139"/>
        <v>0</v>
      </c>
      <c r="K231" s="230">
        <f t="shared" si="140"/>
        <v>0</v>
      </c>
    </row>
    <row r="232" spans="1:11" s="231" customFormat="1" ht="20.25" hidden="1" customHeight="1" x14ac:dyDescent="0.2">
      <c r="A232" s="236" t="s">
        <v>228</v>
      </c>
      <c r="B232" s="317"/>
      <c r="C232" s="237" t="s">
        <v>237</v>
      </c>
      <c r="D232" s="238">
        <f t="shared" ref="D232:I232" si="145">D251+D283+D269+D297</f>
        <v>0</v>
      </c>
      <c r="E232" s="238">
        <f t="shared" si="145"/>
        <v>0</v>
      </c>
      <c r="F232" s="238">
        <f t="shared" si="145"/>
        <v>0</v>
      </c>
      <c r="G232" s="238">
        <f t="shared" si="145"/>
        <v>0</v>
      </c>
      <c r="H232" s="238">
        <f t="shared" si="145"/>
        <v>0</v>
      </c>
      <c r="I232" s="238">
        <f t="shared" si="145"/>
        <v>0</v>
      </c>
      <c r="J232" s="230">
        <f t="shared" si="139"/>
        <v>0</v>
      </c>
      <c r="K232" s="230">
        <f t="shared" si="140"/>
        <v>0</v>
      </c>
    </row>
    <row r="233" spans="1:11" s="231" customFormat="1" ht="19.5" hidden="1" customHeight="1" x14ac:dyDescent="0.2">
      <c r="A233" s="236" t="s">
        <v>23</v>
      </c>
      <c r="B233" s="317"/>
      <c r="C233" s="237" t="s">
        <v>237</v>
      </c>
      <c r="D233" s="238">
        <f t="shared" ref="D233:F242" si="146">D252+D284</f>
        <v>0</v>
      </c>
      <c r="E233" s="238">
        <f t="shared" si="146"/>
        <v>0</v>
      </c>
      <c r="F233" s="238">
        <f t="shared" si="146"/>
        <v>0</v>
      </c>
      <c r="G233" s="238"/>
      <c r="H233" s="238"/>
      <c r="I233" s="238">
        <f t="shared" ref="I233:I242" si="147">I252+I284</f>
        <v>0</v>
      </c>
      <c r="J233" s="230">
        <f t="shared" si="139"/>
        <v>0</v>
      </c>
      <c r="K233" s="230">
        <f t="shared" si="140"/>
        <v>0</v>
      </c>
    </row>
    <row r="234" spans="1:11" s="231" customFormat="1" ht="21.75" hidden="1" customHeight="1" x14ac:dyDescent="0.2">
      <c r="A234" s="236" t="s">
        <v>24</v>
      </c>
      <c r="B234" s="317"/>
      <c r="C234" s="237" t="s">
        <v>237</v>
      </c>
      <c r="D234" s="238">
        <f t="shared" si="146"/>
        <v>0</v>
      </c>
      <c r="E234" s="238">
        <f t="shared" si="146"/>
        <v>0</v>
      </c>
      <c r="F234" s="238">
        <f t="shared" si="146"/>
        <v>0</v>
      </c>
      <c r="G234" s="238"/>
      <c r="H234" s="238"/>
      <c r="I234" s="238">
        <f t="shared" si="147"/>
        <v>0</v>
      </c>
      <c r="J234" s="230">
        <f t="shared" si="139"/>
        <v>0</v>
      </c>
      <c r="K234" s="230">
        <f t="shared" si="140"/>
        <v>0</v>
      </c>
    </row>
    <row r="235" spans="1:11" s="231" customFormat="1" ht="24" hidden="1" customHeight="1" x14ac:dyDescent="0.2">
      <c r="A235" s="236" t="s">
        <v>25</v>
      </c>
      <c r="B235" s="317"/>
      <c r="C235" s="237" t="s">
        <v>237</v>
      </c>
      <c r="D235" s="238">
        <f t="shared" si="146"/>
        <v>0</v>
      </c>
      <c r="E235" s="238">
        <f t="shared" si="146"/>
        <v>0</v>
      </c>
      <c r="F235" s="238">
        <f t="shared" si="146"/>
        <v>0</v>
      </c>
      <c r="G235" s="238"/>
      <c r="H235" s="238"/>
      <c r="I235" s="238">
        <f t="shared" si="147"/>
        <v>0</v>
      </c>
      <c r="J235" s="230">
        <f t="shared" si="139"/>
        <v>0</v>
      </c>
      <c r="K235" s="230">
        <f t="shared" si="140"/>
        <v>0</v>
      </c>
    </row>
    <row r="236" spans="1:11" s="231" customFormat="1" ht="18.75" hidden="1" customHeight="1" x14ac:dyDescent="0.2">
      <c r="A236" s="236" t="s">
        <v>26</v>
      </c>
      <c r="B236" s="317"/>
      <c r="C236" s="237" t="s">
        <v>237</v>
      </c>
      <c r="D236" s="238">
        <f t="shared" si="146"/>
        <v>0</v>
      </c>
      <c r="E236" s="238">
        <f t="shared" si="146"/>
        <v>0</v>
      </c>
      <c r="F236" s="238">
        <f t="shared" si="146"/>
        <v>0</v>
      </c>
      <c r="G236" s="238"/>
      <c r="H236" s="238"/>
      <c r="I236" s="238">
        <f t="shared" si="147"/>
        <v>0</v>
      </c>
      <c r="J236" s="230">
        <f t="shared" si="139"/>
        <v>0</v>
      </c>
      <c r="K236" s="230">
        <f t="shared" si="140"/>
        <v>0</v>
      </c>
    </row>
    <row r="237" spans="1:11" s="231" customFormat="1" ht="20.25" hidden="1" customHeight="1" x14ac:dyDescent="0.2">
      <c r="A237" s="236" t="s">
        <v>27</v>
      </c>
      <c r="B237" s="317"/>
      <c r="C237" s="237" t="s">
        <v>237</v>
      </c>
      <c r="D237" s="238">
        <f t="shared" si="146"/>
        <v>0</v>
      </c>
      <c r="E237" s="238">
        <f t="shared" si="146"/>
        <v>0</v>
      </c>
      <c r="F237" s="238">
        <f t="shared" si="146"/>
        <v>0</v>
      </c>
      <c r="G237" s="238"/>
      <c r="H237" s="238"/>
      <c r="I237" s="238">
        <f t="shared" si="147"/>
        <v>0</v>
      </c>
      <c r="J237" s="230">
        <f t="shared" si="139"/>
        <v>0</v>
      </c>
      <c r="K237" s="230">
        <f t="shared" si="140"/>
        <v>0</v>
      </c>
    </row>
    <row r="238" spans="1:11" s="231" customFormat="1" ht="20.25" hidden="1" customHeight="1" x14ac:dyDescent="0.2">
      <c r="A238" s="236" t="s">
        <v>28</v>
      </c>
      <c r="B238" s="317"/>
      <c r="C238" s="237" t="s">
        <v>237</v>
      </c>
      <c r="D238" s="238">
        <f t="shared" si="146"/>
        <v>0</v>
      </c>
      <c r="E238" s="238">
        <f t="shared" si="146"/>
        <v>0</v>
      </c>
      <c r="F238" s="238">
        <f t="shared" si="146"/>
        <v>0</v>
      </c>
      <c r="G238" s="238"/>
      <c r="H238" s="238"/>
      <c r="I238" s="238">
        <f t="shared" si="147"/>
        <v>0</v>
      </c>
      <c r="J238" s="230">
        <f t="shared" si="139"/>
        <v>0</v>
      </c>
      <c r="K238" s="230">
        <f t="shared" si="140"/>
        <v>0</v>
      </c>
    </row>
    <row r="239" spans="1:11" s="231" customFormat="1" ht="21" hidden="1" customHeight="1" x14ac:dyDescent="0.2">
      <c r="A239" s="236" t="s">
        <v>29</v>
      </c>
      <c r="B239" s="317"/>
      <c r="C239" s="237" t="s">
        <v>237</v>
      </c>
      <c r="D239" s="238">
        <f t="shared" si="146"/>
        <v>0</v>
      </c>
      <c r="E239" s="238">
        <f t="shared" si="146"/>
        <v>0</v>
      </c>
      <c r="F239" s="238">
        <f t="shared" si="146"/>
        <v>0</v>
      </c>
      <c r="G239" s="238"/>
      <c r="H239" s="238"/>
      <c r="I239" s="238">
        <f t="shared" si="147"/>
        <v>0</v>
      </c>
      <c r="J239" s="230">
        <f t="shared" si="139"/>
        <v>0</v>
      </c>
      <c r="K239" s="230">
        <f t="shared" si="140"/>
        <v>0</v>
      </c>
    </row>
    <row r="240" spans="1:11" s="231" customFormat="1" ht="16.5" hidden="1" customHeight="1" x14ac:dyDescent="0.2">
      <c r="A240" s="236" t="s">
        <v>30</v>
      </c>
      <c r="B240" s="317"/>
      <c r="C240" s="237" t="s">
        <v>237</v>
      </c>
      <c r="D240" s="238">
        <f t="shared" si="146"/>
        <v>0</v>
      </c>
      <c r="E240" s="238">
        <f t="shared" si="146"/>
        <v>0</v>
      </c>
      <c r="F240" s="238">
        <f t="shared" si="146"/>
        <v>0</v>
      </c>
      <c r="G240" s="238"/>
      <c r="H240" s="238"/>
      <c r="I240" s="238">
        <f t="shared" si="147"/>
        <v>0</v>
      </c>
      <c r="J240" s="230">
        <f t="shared" si="139"/>
        <v>0</v>
      </c>
      <c r="K240" s="230">
        <f t="shared" si="140"/>
        <v>0</v>
      </c>
    </row>
    <row r="241" spans="1:11" s="231" customFormat="1" ht="24" hidden="1" customHeight="1" x14ac:dyDescent="0.2">
      <c r="A241" s="236" t="s">
        <v>31</v>
      </c>
      <c r="B241" s="317"/>
      <c r="C241" s="237" t="s">
        <v>237</v>
      </c>
      <c r="D241" s="238">
        <f t="shared" si="146"/>
        <v>0</v>
      </c>
      <c r="E241" s="238">
        <f t="shared" si="146"/>
        <v>0</v>
      </c>
      <c r="F241" s="238">
        <f t="shared" si="146"/>
        <v>0</v>
      </c>
      <c r="G241" s="238"/>
      <c r="H241" s="238"/>
      <c r="I241" s="238">
        <f t="shared" si="147"/>
        <v>0</v>
      </c>
      <c r="J241" s="230">
        <f t="shared" si="139"/>
        <v>0</v>
      </c>
      <c r="K241" s="230">
        <f t="shared" si="140"/>
        <v>0</v>
      </c>
    </row>
    <row r="242" spans="1:11" s="231" customFormat="1" ht="13.5" hidden="1" customHeight="1" x14ac:dyDescent="0.2">
      <c r="A242" s="236" t="s">
        <v>32</v>
      </c>
      <c r="B242" s="317"/>
      <c r="C242" s="237" t="s">
        <v>237</v>
      </c>
      <c r="D242" s="238">
        <f t="shared" si="146"/>
        <v>0</v>
      </c>
      <c r="E242" s="238">
        <f t="shared" si="146"/>
        <v>0</v>
      </c>
      <c r="F242" s="238">
        <f t="shared" si="146"/>
        <v>0</v>
      </c>
      <c r="G242" s="238"/>
      <c r="H242" s="238"/>
      <c r="I242" s="238">
        <f t="shared" si="147"/>
        <v>0</v>
      </c>
      <c r="J242" s="230">
        <f t="shared" si="139"/>
        <v>0</v>
      </c>
      <c r="K242" s="230">
        <f t="shared" si="140"/>
        <v>0</v>
      </c>
    </row>
    <row r="243" spans="1:11" s="231" customFormat="1" ht="19.5" hidden="1" customHeight="1" x14ac:dyDescent="0.2">
      <c r="A243" s="262"/>
      <c r="B243" s="317"/>
      <c r="C243" s="237"/>
      <c r="D243" s="238"/>
      <c r="E243" s="238"/>
      <c r="F243" s="238"/>
      <c r="G243" s="238"/>
      <c r="H243" s="238"/>
      <c r="I243" s="238"/>
      <c r="J243" s="230"/>
      <c r="K243" s="230"/>
    </row>
    <row r="244" spans="1:11" s="231" customFormat="1" ht="33.75" hidden="1" customHeight="1" x14ac:dyDescent="0.2">
      <c r="A244" s="262"/>
      <c r="B244" s="362"/>
      <c r="C244" s="363"/>
      <c r="D244" s="364"/>
      <c r="E244" s="364"/>
      <c r="F244" s="364"/>
      <c r="G244" s="364"/>
      <c r="H244" s="364"/>
      <c r="I244" s="364"/>
      <c r="J244" s="365"/>
      <c r="K244" s="365"/>
    </row>
    <row r="245" spans="1:11" ht="15" customHeight="1" x14ac:dyDescent="0.2">
      <c r="A245" s="623" t="s">
        <v>27</v>
      </c>
      <c r="B245" s="624"/>
      <c r="C245" s="625" t="s">
        <v>609</v>
      </c>
      <c r="D245" s="420">
        <v>1300</v>
      </c>
      <c r="E245" s="420">
        <f t="shared" ref="E245:E246" si="148">D245</f>
        <v>1300</v>
      </c>
      <c r="F245" s="621">
        <v>1300</v>
      </c>
      <c r="G245" s="420"/>
      <c r="H245" s="420"/>
      <c r="I245" s="622">
        <f t="shared" ref="I245:I246" si="149">F245+G245+H245</f>
        <v>1300</v>
      </c>
      <c r="J245" s="616">
        <f>D245-F245</f>
        <v>0</v>
      </c>
      <c r="K245" s="416">
        <f>E245-F245</f>
        <v>0</v>
      </c>
    </row>
    <row r="246" spans="1:11" ht="15.75" customHeight="1" x14ac:dyDescent="0.2">
      <c r="A246" s="623" t="s">
        <v>28</v>
      </c>
      <c r="B246" s="624"/>
      <c r="C246" s="625" t="s">
        <v>609</v>
      </c>
      <c r="D246" s="420">
        <v>43250</v>
      </c>
      <c r="E246" s="420">
        <f t="shared" si="148"/>
        <v>43250</v>
      </c>
      <c r="F246" s="621">
        <v>23376</v>
      </c>
      <c r="G246" s="420"/>
      <c r="H246" s="420"/>
      <c r="I246" s="622">
        <f t="shared" si="149"/>
        <v>23376</v>
      </c>
      <c r="J246" s="616">
        <f>D246-F246</f>
        <v>19874</v>
      </c>
      <c r="K246" s="416">
        <f>E246-F246</f>
        <v>19874</v>
      </c>
    </row>
    <row r="247" spans="1:11" s="267" customFormat="1" ht="13.5" customHeight="1" x14ac:dyDescent="0.2">
      <c r="A247" s="598" t="s">
        <v>235</v>
      </c>
      <c r="B247" s="594" t="s">
        <v>366</v>
      </c>
      <c r="C247" s="591" t="s">
        <v>237</v>
      </c>
      <c r="D247" s="595">
        <f>D309</f>
        <v>2244600</v>
      </c>
      <c r="E247" s="595">
        <f t="shared" ref="E247:K247" si="150">E309</f>
        <v>2244600</v>
      </c>
      <c r="F247" s="595">
        <f t="shared" si="150"/>
        <v>1164804</v>
      </c>
      <c r="G247" s="595">
        <f t="shared" si="150"/>
        <v>0</v>
      </c>
      <c r="H247" s="595">
        <f t="shared" si="150"/>
        <v>0</v>
      </c>
      <c r="I247" s="595">
        <f t="shared" si="150"/>
        <v>1164804</v>
      </c>
      <c r="J247" s="595">
        <f t="shared" si="150"/>
        <v>1079796</v>
      </c>
      <c r="K247" s="595">
        <f t="shared" si="150"/>
        <v>1079796</v>
      </c>
    </row>
    <row r="248" spans="1:11" s="245" customFormat="1" hidden="1" x14ac:dyDescent="0.2">
      <c r="A248" s="421" t="s">
        <v>367</v>
      </c>
      <c r="B248" s="422" t="s">
        <v>365</v>
      </c>
      <c r="C248" s="406" t="s">
        <v>506</v>
      </c>
      <c r="D248" s="423" t="e">
        <f t="shared" ref="D248:I248" si="151">D249+D252+D258+D259</f>
        <v>#REF!</v>
      </c>
      <c r="E248" s="423" t="e">
        <f t="shared" si="151"/>
        <v>#REF!</v>
      </c>
      <c r="F248" s="423" t="e">
        <f t="shared" si="151"/>
        <v>#REF!</v>
      </c>
      <c r="G248" s="423" t="e">
        <f t="shared" si="151"/>
        <v>#REF!</v>
      </c>
      <c r="H248" s="423" t="e">
        <f t="shared" si="151"/>
        <v>#REF!</v>
      </c>
      <c r="I248" s="423" t="e">
        <f t="shared" si="151"/>
        <v>#REF!</v>
      </c>
      <c r="J248" s="408" t="e">
        <f t="shared" ref="J248:J277" si="152">D248-F248</f>
        <v>#REF!</v>
      </c>
      <c r="K248" s="408" t="e">
        <f t="shared" ref="K248:K277" si="153">E248-F248</f>
        <v>#REF!</v>
      </c>
    </row>
    <row r="249" spans="1:11" s="245" customFormat="1" ht="21.75" hidden="1" customHeight="1" x14ac:dyDescent="0.2">
      <c r="A249" s="421" t="s">
        <v>19</v>
      </c>
      <c r="B249" s="422"/>
      <c r="C249" s="406" t="s">
        <v>507</v>
      </c>
      <c r="D249" s="423" t="e">
        <f>#REF!+D250+D251</f>
        <v>#REF!</v>
      </c>
      <c r="E249" s="423" t="e">
        <f>#REF!+E250+E251</f>
        <v>#REF!</v>
      </c>
      <c r="F249" s="423" t="e">
        <f>#REF!+F250+F251</f>
        <v>#REF!</v>
      </c>
      <c r="G249" s="423" t="e">
        <f>#REF!+G250+G251</f>
        <v>#REF!</v>
      </c>
      <c r="H249" s="423" t="e">
        <f>#REF!+H250+H251</f>
        <v>#REF!</v>
      </c>
      <c r="I249" s="423" t="e">
        <f>#REF!+I250+I251</f>
        <v>#REF!</v>
      </c>
      <c r="J249" s="408" t="e">
        <f t="shared" si="152"/>
        <v>#REF!</v>
      </c>
      <c r="K249" s="408" t="e">
        <f t="shared" si="153"/>
        <v>#REF!</v>
      </c>
    </row>
    <row r="250" spans="1:11" ht="28.5" hidden="1" customHeight="1" x14ac:dyDescent="0.2">
      <c r="A250" s="379" t="s">
        <v>20</v>
      </c>
      <c r="B250" s="380"/>
      <c r="C250" s="113" t="s">
        <v>210</v>
      </c>
      <c r="D250" s="381"/>
      <c r="E250" s="381"/>
      <c r="F250" s="381"/>
      <c r="G250" s="381"/>
      <c r="H250" s="381"/>
      <c r="I250" s="132">
        <f>F250+G250+H250</f>
        <v>0</v>
      </c>
      <c r="J250" s="132">
        <f t="shared" si="152"/>
        <v>0</v>
      </c>
      <c r="K250" s="132">
        <f t="shared" si="153"/>
        <v>0</v>
      </c>
    </row>
    <row r="251" spans="1:11" ht="24" hidden="1" customHeight="1" x14ac:dyDescent="0.2">
      <c r="A251" s="136" t="s">
        <v>190</v>
      </c>
      <c r="B251" s="312"/>
      <c r="C251" s="113" t="s">
        <v>211</v>
      </c>
      <c r="D251" s="137"/>
      <c r="E251" s="137"/>
      <c r="F251" s="137"/>
      <c r="G251" s="137"/>
      <c r="H251" s="137"/>
      <c r="I251" s="132">
        <f>F251+G251+H251</f>
        <v>0</v>
      </c>
      <c r="J251" s="133">
        <f t="shared" si="152"/>
        <v>0</v>
      </c>
      <c r="K251" s="133">
        <f t="shared" si="153"/>
        <v>0</v>
      </c>
    </row>
    <row r="252" spans="1:11" s="245" customFormat="1" ht="23.25" hidden="1" customHeight="1" x14ac:dyDescent="0.2">
      <c r="A252" s="232" t="s">
        <v>23</v>
      </c>
      <c r="B252" s="313"/>
      <c r="C252" s="233" t="s">
        <v>212</v>
      </c>
      <c r="D252" s="234">
        <f t="shared" ref="D252:I252" si="154">D253+D254+D255+D256+D257</f>
        <v>0</v>
      </c>
      <c r="E252" s="234">
        <f t="shared" si="154"/>
        <v>0</v>
      </c>
      <c r="F252" s="234">
        <f t="shared" si="154"/>
        <v>0</v>
      </c>
      <c r="G252" s="234">
        <f t="shared" si="154"/>
        <v>0</v>
      </c>
      <c r="H252" s="234">
        <f t="shared" si="154"/>
        <v>0</v>
      </c>
      <c r="I252" s="234">
        <f t="shared" si="154"/>
        <v>0</v>
      </c>
      <c r="J252" s="230">
        <f t="shared" si="152"/>
        <v>0</v>
      </c>
      <c r="K252" s="230">
        <f t="shared" si="153"/>
        <v>0</v>
      </c>
    </row>
    <row r="253" spans="1:11" ht="25.5" hidden="1" customHeight="1" x14ac:dyDescent="0.2">
      <c r="A253" s="136" t="s">
        <v>24</v>
      </c>
      <c r="B253" s="312"/>
      <c r="C253" s="113" t="s">
        <v>213</v>
      </c>
      <c r="D253" s="137"/>
      <c r="E253" s="137"/>
      <c r="F253" s="137"/>
      <c r="G253" s="137"/>
      <c r="H253" s="137"/>
      <c r="I253" s="132">
        <f t="shared" ref="I253:I258" si="155">F253+G253+H253</f>
        <v>0</v>
      </c>
      <c r="J253" s="133">
        <f t="shared" si="152"/>
        <v>0</v>
      </c>
      <c r="K253" s="133">
        <f t="shared" si="153"/>
        <v>0</v>
      </c>
    </row>
    <row r="254" spans="1:11" ht="22.5" hidden="1" customHeight="1" x14ac:dyDescent="0.2">
      <c r="A254" s="136" t="s">
        <v>25</v>
      </c>
      <c r="B254" s="312"/>
      <c r="C254" s="113" t="s">
        <v>214</v>
      </c>
      <c r="D254" s="137"/>
      <c r="E254" s="137"/>
      <c r="F254" s="137"/>
      <c r="G254" s="137"/>
      <c r="H254" s="137"/>
      <c r="I254" s="132">
        <f t="shared" si="155"/>
        <v>0</v>
      </c>
      <c r="J254" s="133">
        <f t="shared" si="152"/>
        <v>0</v>
      </c>
      <c r="K254" s="133">
        <f t="shared" si="153"/>
        <v>0</v>
      </c>
    </row>
    <row r="255" spans="1:11" ht="24" hidden="1" customHeight="1" x14ac:dyDescent="0.2">
      <c r="A255" s="136" t="s">
        <v>26</v>
      </c>
      <c r="B255" s="312"/>
      <c r="C255" s="113" t="s">
        <v>215</v>
      </c>
      <c r="D255" s="137"/>
      <c r="E255" s="137"/>
      <c r="F255" s="137"/>
      <c r="G255" s="137"/>
      <c r="H255" s="137"/>
      <c r="I255" s="132">
        <f t="shared" si="155"/>
        <v>0</v>
      </c>
      <c r="J255" s="133">
        <f t="shared" si="152"/>
        <v>0</v>
      </c>
      <c r="K255" s="133">
        <f t="shared" si="153"/>
        <v>0</v>
      </c>
    </row>
    <row r="256" spans="1:11" ht="23.25" hidden="1" customHeight="1" x14ac:dyDescent="0.2">
      <c r="A256" s="136" t="s">
        <v>27</v>
      </c>
      <c r="B256" s="312"/>
      <c r="C256" s="113" t="s">
        <v>216</v>
      </c>
      <c r="D256" s="137"/>
      <c r="E256" s="137"/>
      <c r="F256" s="137"/>
      <c r="G256" s="137"/>
      <c r="H256" s="137"/>
      <c r="I256" s="132">
        <f t="shared" si="155"/>
        <v>0</v>
      </c>
      <c r="J256" s="133">
        <f t="shared" si="152"/>
        <v>0</v>
      </c>
      <c r="K256" s="133">
        <f t="shared" si="153"/>
        <v>0</v>
      </c>
    </row>
    <row r="257" spans="1:11" ht="22.5" hidden="1" customHeight="1" x14ac:dyDescent="0.2">
      <c r="A257" s="136" t="s">
        <v>28</v>
      </c>
      <c r="B257" s="312"/>
      <c r="C257" s="113" t="s">
        <v>217</v>
      </c>
      <c r="D257" s="137"/>
      <c r="E257" s="137"/>
      <c r="F257" s="137"/>
      <c r="G257" s="137"/>
      <c r="H257" s="137"/>
      <c r="I257" s="132">
        <f t="shared" si="155"/>
        <v>0</v>
      </c>
      <c r="J257" s="133">
        <f t="shared" si="152"/>
        <v>0</v>
      </c>
      <c r="K257" s="133">
        <f t="shared" si="153"/>
        <v>0</v>
      </c>
    </row>
    <row r="258" spans="1:11" s="245" customFormat="1" ht="22.5" hidden="1" customHeight="1" x14ac:dyDescent="0.2">
      <c r="A258" s="232" t="s">
        <v>35</v>
      </c>
      <c r="B258" s="313"/>
      <c r="C258" s="233" t="s">
        <v>236</v>
      </c>
      <c r="D258" s="234"/>
      <c r="E258" s="234"/>
      <c r="F258" s="234"/>
      <c r="G258" s="234"/>
      <c r="H258" s="234"/>
      <c r="I258" s="300">
        <f t="shared" si="155"/>
        <v>0</v>
      </c>
      <c r="J258" s="230">
        <f t="shared" si="152"/>
        <v>0</v>
      </c>
      <c r="K258" s="230">
        <f t="shared" si="153"/>
        <v>0</v>
      </c>
    </row>
    <row r="259" spans="1:11" s="245" customFormat="1" ht="38.25" hidden="1" customHeight="1" x14ac:dyDescent="0.2">
      <c r="A259" s="232" t="s">
        <v>30</v>
      </c>
      <c r="B259" s="313" t="s">
        <v>365</v>
      </c>
      <c r="C259" s="233" t="s">
        <v>218</v>
      </c>
      <c r="D259" s="234">
        <f t="shared" ref="D259:I259" si="156">D260+D261</f>
        <v>0</v>
      </c>
      <c r="E259" s="234">
        <f t="shared" si="156"/>
        <v>0</v>
      </c>
      <c r="F259" s="234">
        <f t="shared" si="156"/>
        <v>0</v>
      </c>
      <c r="G259" s="234">
        <f t="shared" si="156"/>
        <v>0</v>
      </c>
      <c r="H259" s="234">
        <f t="shared" si="156"/>
        <v>0</v>
      </c>
      <c r="I259" s="234">
        <f t="shared" si="156"/>
        <v>0</v>
      </c>
      <c r="J259" s="230">
        <f t="shared" si="152"/>
        <v>0</v>
      </c>
      <c r="K259" s="230">
        <f t="shared" si="153"/>
        <v>0</v>
      </c>
    </row>
    <row r="260" spans="1:11" ht="33" hidden="1" customHeight="1" x14ac:dyDescent="0.2">
      <c r="A260" s="136" t="s">
        <v>31</v>
      </c>
      <c r="B260" s="312"/>
      <c r="C260" s="113" t="s">
        <v>219</v>
      </c>
      <c r="D260" s="137"/>
      <c r="E260" s="137"/>
      <c r="F260" s="137"/>
      <c r="G260" s="137"/>
      <c r="H260" s="137"/>
      <c r="I260" s="132">
        <f>F260+G260+H260</f>
        <v>0</v>
      </c>
      <c r="J260" s="133">
        <f t="shared" si="152"/>
        <v>0</v>
      </c>
      <c r="K260" s="133">
        <f t="shared" si="153"/>
        <v>0</v>
      </c>
    </row>
    <row r="261" spans="1:11" ht="35.25" hidden="1" customHeight="1" x14ac:dyDescent="0.2">
      <c r="A261" s="136" t="s">
        <v>32</v>
      </c>
      <c r="B261" s="312"/>
      <c r="C261" s="113" t="s">
        <v>220</v>
      </c>
      <c r="D261" s="137"/>
      <c r="E261" s="137"/>
      <c r="F261" s="137"/>
      <c r="G261" s="137"/>
      <c r="H261" s="137"/>
      <c r="I261" s="132">
        <f>F261+G261+H261</f>
        <v>0</v>
      </c>
      <c r="J261" s="133">
        <f t="shared" si="152"/>
        <v>0</v>
      </c>
      <c r="K261" s="133">
        <f t="shared" si="153"/>
        <v>0</v>
      </c>
    </row>
    <row r="262" spans="1:11" s="235" customFormat="1" ht="33" hidden="1" customHeight="1" x14ac:dyDescent="0.2">
      <c r="A262" s="232" t="s">
        <v>278</v>
      </c>
      <c r="B262" s="313" t="s">
        <v>365</v>
      </c>
      <c r="C262" s="233" t="s">
        <v>399</v>
      </c>
      <c r="D262" s="234">
        <f t="shared" ref="D262:I262" si="157">D263</f>
        <v>0</v>
      </c>
      <c r="E262" s="234">
        <f t="shared" si="157"/>
        <v>0</v>
      </c>
      <c r="F262" s="234">
        <f t="shared" si="157"/>
        <v>0</v>
      </c>
      <c r="G262" s="234">
        <f t="shared" si="157"/>
        <v>0</v>
      </c>
      <c r="H262" s="234">
        <f t="shared" si="157"/>
        <v>0</v>
      </c>
      <c r="I262" s="234">
        <f t="shared" si="157"/>
        <v>0</v>
      </c>
      <c r="J262" s="230">
        <f t="shared" si="152"/>
        <v>0</v>
      </c>
      <c r="K262" s="230">
        <f t="shared" si="153"/>
        <v>0</v>
      </c>
    </row>
    <row r="263" spans="1:11" s="273" customFormat="1" ht="33.75" hidden="1" customHeight="1" x14ac:dyDescent="0.2">
      <c r="A263" s="232" t="s">
        <v>19</v>
      </c>
      <c r="B263" s="319"/>
      <c r="C263" s="270" t="s">
        <v>468</v>
      </c>
      <c r="D263" s="271">
        <f t="shared" ref="D263:I263" si="158">D264+D265</f>
        <v>0</v>
      </c>
      <c r="E263" s="271">
        <f t="shared" si="158"/>
        <v>0</v>
      </c>
      <c r="F263" s="271">
        <f t="shared" si="158"/>
        <v>0</v>
      </c>
      <c r="G263" s="271">
        <f t="shared" si="158"/>
        <v>0</v>
      </c>
      <c r="H263" s="271">
        <f t="shared" si="158"/>
        <v>0</v>
      </c>
      <c r="I263" s="271">
        <f t="shared" si="158"/>
        <v>0</v>
      </c>
      <c r="J263" s="272">
        <f t="shared" si="152"/>
        <v>0</v>
      </c>
      <c r="K263" s="272">
        <f t="shared" si="153"/>
        <v>0</v>
      </c>
    </row>
    <row r="264" spans="1:11" s="552" customFormat="1" ht="35.25" hidden="1" customHeight="1" x14ac:dyDescent="0.2">
      <c r="A264" s="545"/>
      <c r="B264" s="546"/>
      <c r="C264" s="547" t="s">
        <v>467</v>
      </c>
      <c r="D264" s="548"/>
      <c r="E264" s="548">
        <f>D264</f>
        <v>0</v>
      </c>
      <c r="F264" s="549"/>
      <c r="G264" s="548"/>
      <c r="H264" s="548"/>
      <c r="I264" s="550">
        <f>F264+G264+H264</f>
        <v>0</v>
      </c>
      <c r="J264" s="551">
        <f t="shared" si="152"/>
        <v>0</v>
      </c>
      <c r="K264" s="551">
        <f t="shared" si="153"/>
        <v>0</v>
      </c>
    </row>
    <row r="265" spans="1:11" ht="30" hidden="1" customHeight="1" x14ac:dyDescent="0.2">
      <c r="A265" s="136" t="s">
        <v>242</v>
      </c>
      <c r="B265" s="312"/>
      <c r="C265" s="113" t="s">
        <v>373</v>
      </c>
      <c r="D265" s="145"/>
      <c r="E265" s="145"/>
      <c r="F265" s="286"/>
      <c r="G265" s="35"/>
      <c r="H265" s="35"/>
      <c r="I265" s="138">
        <f>F265+G265+H265</f>
        <v>0</v>
      </c>
      <c r="J265" s="133">
        <f t="shared" si="152"/>
        <v>0</v>
      </c>
      <c r="K265" s="133">
        <f t="shared" si="153"/>
        <v>0</v>
      </c>
    </row>
    <row r="266" spans="1:11" s="235" customFormat="1" ht="28.5" hidden="1" customHeight="1" x14ac:dyDescent="0.2">
      <c r="A266" s="232" t="s">
        <v>278</v>
      </c>
      <c r="B266" s="313" t="s">
        <v>365</v>
      </c>
      <c r="C266" s="233" t="s">
        <v>442</v>
      </c>
      <c r="D266" s="234">
        <f t="shared" ref="D266:I266" si="159">D267</f>
        <v>0</v>
      </c>
      <c r="E266" s="234">
        <f t="shared" si="159"/>
        <v>0</v>
      </c>
      <c r="F266" s="234">
        <f t="shared" si="159"/>
        <v>0</v>
      </c>
      <c r="G266" s="234">
        <f t="shared" si="159"/>
        <v>0</v>
      </c>
      <c r="H266" s="234">
        <f t="shared" si="159"/>
        <v>0</v>
      </c>
      <c r="I266" s="234">
        <f t="shared" si="159"/>
        <v>0</v>
      </c>
      <c r="J266" s="230">
        <f t="shared" si="152"/>
        <v>0</v>
      </c>
      <c r="K266" s="230">
        <f t="shared" si="153"/>
        <v>0</v>
      </c>
    </row>
    <row r="267" spans="1:11" s="273" customFormat="1" ht="27.75" hidden="1" customHeight="1" x14ac:dyDescent="0.2">
      <c r="A267" s="232" t="s">
        <v>19</v>
      </c>
      <c r="B267" s="319"/>
      <c r="C267" s="270" t="s">
        <v>457</v>
      </c>
      <c r="D267" s="271">
        <f t="shared" ref="D267:I267" si="160">D268+D269</f>
        <v>0</v>
      </c>
      <c r="E267" s="271">
        <f t="shared" si="160"/>
        <v>0</v>
      </c>
      <c r="F267" s="271">
        <f t="shared" si="160"/>
        <v>0</v>
      </c>
      <c r="G267" s="271">
        <f t="shared" si="160"/>
        <v>0</v>
      </c>
      <c r="H267" s="271">
        <f t="shared" si="160"/>
        <v>0</v>
      </c>
      <c r="I267" s="271">
        <f t="shared" si="160"/>
        <v>0</v>
      </c>
      <c r="J267" s="272">
        <f t="shared" si="152"/>
        <v>0</v>
      </c>
      <c r="K267" s="272">
        <f t="shared" si="153"/>
        <v>0</v>
      </c>
    </row>
    <row r="268" spans="1:11" ht="26.25" hidden="1" customHeight="1" x14ac:dyDescent="0.2">
      <c r="A268" s="136" t="s">
        <v>530</v>
      </c>
      <c r="B268" s="312"/>
      <c r="C268" s="113" t="s">
        <v>529</v>
      </c>
      <c r="D268" s="548"/>
      <c r="E268" s="548">
        <f>D268</f>
        <v>0</v>
      </c>
      <c r="F268" s="549"/>
      <c r="G268" s="137"/>
      <c r="H268" s="137"/>
      <c r="I268" s="132">
        <f>F268+G268+H268</f>
        <v>0</v>
      </c>
      <c r="J268" s="133">
        <f t="shared" si="152"/>
        <v>0</v>
      </c>
      <c r="K268" s="133">
        <f t="shared" si="153"/>
        <v>0</v>
      </c>
    </row>
    <row r="269" spans="1:11" ht="26.25" hidden="1" customHeight="1" x14ac:dyDescent="0.2">
      <c r="A269" s="136" t="s">
        <v>530</v>
      </c>
      <c r="B269" s="312"/>
      <c r="C269" s="113" t="s">
        <v>528</v>
      </c>
      <c r="D269" s="145"/>
      <c r="E269" s="548">
        <f>D269</f>
        <v>0</v>
      </c>
      <c r="F269" s="286"/>
      <c r="G269" s="35"/>
      <c r="H269" s="35"/>
      <c r="I269" s="138">
        <f>F269+G269+H269</f>
        <v>0</v>
      </c>
      <c r="J269" s="133">
        <f t="shared" si="152"/>
        <v>0</v>
      </c>
      <c r="K269" s="133">
        <f t="shared" si="153"/>
        <v>0</v>
      </c>
    </row>
    <row r="270" spans="1:11" s="235" customFormat="1" ht="36.75" hidden="1" customHeight="1" x14ac:dyDescent="0.2">
      <c r="A270" s="232" t="s">
        <v>539</v>
      </c>
      <c r="B270" s="313"/>
      <c r="C270" s="233" t="s">
        <v>523</v>
      </c>
      <c r="D270" s="234">
        <f t="shared" ref="D270:I270" si="161">D271</f>
        <v>0</v>
      </c>
      <c r="E270" s="234">
        <f t="shared" si="161"/>
        <v>0</v>
      </c>
      <c r="F270" s="234">
        <f t="shared" si="161"/>
        <v>0</v>
      </c>
      <c r="G270" s="234">
        <f t="shared" si="161"/>
        <v>0</v>
      </c>
      <c r="H270" s="234">
        <f t="shared" si="161"/>
        <v>0</v>
      </c>
      <c r="I270" s="234">
        <f t="shared" si="161"/>
        <v>0</v>
      </c>
      <c r="J270" s="230">
        <f t="shared" si="152"/>
        <v>0</v>
      </c>
      <c r="K270" s="230">
        <f t="shared" si="153"/>
        <v>0</v>
      </c>
    </row>
    <row r="271" spans="1:11" s="273" customFormat="1" ht="25.5" hidden="1" customHeight="1" x14ac:dyDescent="0.2">
      <c r="A271" s="232"/>
      <c r="B271" s="319"/>
      <c r="C271" s="270" t="s">
        <v>522</v>
      </c>
      <c r="D271" s="271">
        <f t="shared" ref="D271:I271" si="162">D272+D273</f>
        <v>0</v>
      </c>
      <c r="E271" s="271">
        <f t="shared" si="162"/>
        <v>0</v>
      </c>
      <c r="F271" s="271">
        <f t="shared" si="162"/>
        <v>0</v>
      </c>
      <c r="G271" s="271">
        <f t="shared" si="162"/>
        <v>0</v>
      </c>
      <c r="H271" s="271">
        <f t="shared" si="162"/>
        <v>0</v>
      </c>
      <c r="I271" s="271">
        <f t="shared" si="162"/>
        <v>0</v>
      </c>
      <c r="J271" s="272">
        <f t="shared" si="152"/>
        <v>0</v>
      </c>
      <c r="K271" s="272">
        <f t="shared" si="153"/>
        <v>0</v>
      </c>
    </row>
    <row r="272" spans="1:11" ht="30" hidden="1" customHeight="1" x14ac:dyDescent="0.2">
      <c r="A272" s="417" t="s">
        <v>508</v>
      </c>
      <c r="B272" s="312"/>
      <c r="C272" s="113" t="s">
        <v>522</v>
      </c>
      <c r="D272" s="137">
        <v>0</v>
      </c>
      <c r="E272" s="137">
        <f>D272</f>
        <v>0</v>
      </c>
      <c r="F272" s="285">
        <v>0</v>
      </c>
      <c r="G272" s="137"/>
      <c r="H272" s="137"/>
      <c r="I272" s="132">
        <f>F272+G272+H272</f>
        <v>0</v>
      </c>
      <c r="J272" s="133">
        <f t="shared" si="152"/>
        <v>0</v>
      </c>
      <c r="K272" s="133">
        <f t="shared" si="153"/>
        <v>0</v>
      </c>
    </row>
    <row r="273" spans="1:11" ht="24.75" hidden="1" customHeight="1" x14ac:dyDescent="0.2">
      <c r="A273" s="136"/>
      <c r="B273" s="312"/>
      <c r="C273" s="113" t="s">
        <v>466</v>
      </c>
      <c r="D273" s="145"/>
      <c r="E273" s="137">
        <f>D273</f>
        <v>0</v>
      </c>
      <c r="F273" s="286"/>
      <c r="G273" s="35"/>
      <c r="H273" s="35"/>
      <c r="I273" s="138">
        <f>F273+G273+H273</f>
        <v>0</v>
      </c>
      <c r="J273" s="133">
        <f t="shared" si="152"/>
        <v>0</v>
      </c>
      <c r="K273" s="133">
        <f t="shared" si="153"/>
        <v>0</v>
      </c>
    </row>
    <row r="274" spans="1:11" s="267" customFormat="1" ht="19.5" hidden="1" customHeight="1" x14ac:dyDescent="0.2">
      <c r="A274" s="269" t="s">
        <v>238</v>
      </c>
      <c r="B274" s="314"/>
      <c r="C274" s="265" t="s">
        <v>241</v>
      </c>
      <c r="D274" s="268">
        <f t="shared" ref="D274:F276" si="163">D275</f>
        <v>0</v>
      </c>
      <c r="E274" s="268">
        <f t="shared" si="163"/>
        <v>0</v>
      </c>
      <c r="F274" s="268">
        <f t="shared" si="163"/>
        <v>0</v>
      </c>
      <c r="G274" s="268"/>
      <c r="H274" s="268"/>
      <c r="I274" s="268">
        <f>I275</f>
        <v>0</v>
      </c>
      <c r="J274" s="266">
        <f t="shared" si="152"/>
        <v>0</v>
      </c>
      <c r="K274" s="266">
        <f t="shared" si="153"/>
        <v>0</v>
      </c>
    </row>
    <row r="275" spans="1:11" s="245" customFormat="1" ht="27.75" hidden="1" customHeight="1" x14ac:dyDescent="0.2">
      <c r="A275" s="246" t="s">
        <v>186</v>
      </c>
      <c r="B275" s="315"/>
      <c r="C275" s="247" t="s">
        <v>241</v>
      </c>
      <c r="D275" s="244">
        <f t="shared" si="163"/>
        <v>0</v>
      </c>
      <c r="E275" s="244">
        <f t="shared" si="163"/>
        <v>0</v>
      </c>
      <c r="F275" s="244">
        <f t="shared" si="163"/>
        <v>0</v>
      </c>
      <c r="G275" s="244"/>
      <c r="H275" s="244"/>
      <c r="I275" s="244">
        <f>I276</f>
        <v>0</v>
      </c>
      <c r="J275" s="242">
        <f t="shared" si="152"/>
        <v>0</v>
      </c>
      <c r="K275" s="242">
        <f t="shared" si="153"/>
        <v>0</v>
      </c>
    </row>
    <row r="276" spans="1:11" s="134" customFormat="1" ht="31.5" hidden="1" customHeight="1" x14ac:dyDescent="0.2">
      <c r="A276" s="135" t="s">
        <v>23</v>
      </c>
      <c r="B276" s="318"/>
      <c r="C276" s="110" t="s">
        <v>240</v>
      </c>
      <c r="D276" s="112">
        <f t="shared" si="163"/>
        <v>0</v>
      </c>
      <c r="E276" s="112">
        <f t="shared" si="163"/>
        <v>0</v>
      </c>
      <c r="F276" s="112">
        <f t="shared" si="163"/>
        <v>0</v>
      </c>
      <c r="G276" s="112"/>
      <c r="H276" s="112"/>
      <c r="I276" s="112">
        <f>I277</f>
        <v>0</v>
      </c>
      <c r="J276" s="133">
        <f t="shared" si="152"/>
        <v>0</v>
      </c>
      <c r="K276" s="133">
        <f t="shared" si="153"/>
        <v>0</v>
      </c>
    </row>
    <row r="277" spans="1:11" s="539" customFormat="1" ht="28.5" hidden="1" customHeight="1" x14ac:dyDescent="0.2">
      <c r="A277" s="540" t="s">
        <v>28</v>
      </c>
      <c r="B277" s="541"/>
      <c r="C277" s="542" t="s">
        <v>239</v>
      </c>
      <c r="D277" s="543"/>
      <c r="E277" s="543"/>
      <c r="F277" s="543"/>
      <c r="G277" s="543"/>
      <c r="H277" s="543"/>
      <c r="I277" s="543"/>
      <c r="J277" s="544">
        <f t="shared" si="152"/>
        <v>0</v>
      </c>
      <c r="K277" s="544">
        <f t="shared" si="153"/>
        <v>0</v>
      </c>
    </row>
    <row r="278" spans="1:11" s="322" customFormat="1" ht="22.5" hidden="1" customHeight="1" x14ac:dyDescent="0.2">
      <c r="A278" s="442" t="s">
        <v>234</v>
      </c>
      <c r="B278" s="426" t="s">
        <v>366</v>
      </c>
      <c r="C278" s="402" t="s">
        <v>446</v>
      </c>
      <c r="D278" s="427">
        <f t="shared" ref="D278:J278" si="164">D279+D294+D305+D301</f>
        <v>0</v>
      </c>
      <c r="E278" s="427">
        <f t="shared" si="164"/>
        <v>0</v>
      </c>
      <c r="F278" s="427">
        <f t="shared" si="164"/>
        <v>0</v>
      </c>
      <c r="G278" s="427">
        <f t="shared" si="164"/>
        <v>0</v>
      </c>
      <c r="H278" s="427">
        <f t="shared" si="164"/>
        <v>0</v>
      </c>
      <c r="I278" s="427">
        <f t="shared" si="164"/>
        <v>0</v>
      </c>
      <c r="J278" s="427">
        <f t="shared" si="164"/>
        <v>0</v>
      </c>
      <c r="K278" s="403">
        <f t="shared" ref="K278:K310" si="165">E278-F278</f>
        <v>0</v>
      </c>
    </row>
    <row r="279" spans="1:11" s="245" customFormat="1" ht="24.75" hidden="1" customHeight="1" x14ac:dyDescent="0.2">
      <c r="A279" s="421" t="s">
        <v>367</v>
      </c>
      <c r="B279" s="422" t="s">
        <v>365</v>
      </c>
      <c r="C279" s="406" t="s">
        <v>445</v>
      </c>
      <c r="D279" s="423">
        <f t="shared" ref="D279:I279" si="166">D280+D284+D290+D291</f>
        <v>0</v>
      </c>
      <c r="E279" s="423">
        <f t="shared" si="166"/>
        <v>0</v>
      </c>
      <c r="F279" s="423">
        <f t="shared" si="166"/>
        <v>0</v>
      </c>
      <c r="G279" s="423">
        <f t="shared" si="166"/>
        <v>0</v>
      </c>
      <c r="H279" s="423">
        <f t="shared" si="166"/>
        <v>0</v>
      </c>
      <c r="I279" s="423">
        <f t="shared" si="166"/>
        <v>0</v>
      </c>
      <c r="J279" s="408">
        <f t="shared" ref="J279:J310" si="167">D279-F279</f>
        <v>0</v>
      </c>
      <c r="K279" s="408">
        <f t="shared" si="165"/>
        <v>0</v>
      </c>
    </row>
    <row r="280" spans="1:11" s="245" customFormat="1" ht="26.25" hidden="1" customHeight="1" x14ac:dyDescent="0.2">
      <c r="A280" s="421" t="s">
        <v>19</v>
      </c>
      <c r="B280" s="422"/>
      <c r="C280" s="406" t="s">
        <v>444</v>
      </c>
      <c r="D280" s="423">
        <f t="shared" ref="D280:I280" si="168">D281+D282+D283</f>
        <v>0</v>
      </c>
      <c r="E280" s="423">
        <f t="shared" si="168"/>
        <v>0</v>
      </c>
      <c r="F280" s="423">
        <f t="shared" si="168"/>
        <v>0</v>
      </c>
      <c r="G280" s="423">
        <f t="shared" si="168"/>
        <v>0</v>
      </c>
      <c r="H280" s="423">
        <f t="shared" si="168"/>
        <v>0</v>
      </c>
      <c r="I280" s="423">
        <f t="shared" si="168"/>
        <v>0</v>
      </c>
      <c r="J280" s="408">
        <f t="shared" si="167"/>
        <v>0</v>
      </c>
      <c r="K280" s="408">
        <f t="shared" si="165"/>
        <v>0</v>
      </c>
    </row>
    <row r="281" spans="1:11" ht="39.75" hidden="1" customHeight="1" x14ac:dyDescent="0.2">
      <c r="A281" s="417">
        <v>-241</v>
      </c>
      <c r="B281" s="418"/>
      <c r="C281" s="414" t="s">
        <v>443</v>
      </c>
      <c r="D281" s="420"/>
      <c r="E281" s="420">
        <f>D281</f>
        <v>0</v>
      </c>
      <c r="F281" s="420"/>
      <c r="G281" s="420"/>
      <c r="H281" s="420"/>
      <c r="I281" s="416">
        <f>F281+G281+H281</f>
        <v>0</v>
      </c>
      <c r="J281" s="416">
        <f t="shared" si="167"/>
        <v>0</v>
      </c>
      <c r="K281" s="416">
        <f t="shared" si="165"/>
        <v>0</v>
      </c>
    </row>
    <row r="282" spans="1:11" ht="30" hidden="1" customHeight="1" x14ac:dyDescent="0.2">
      <c r="A282" s="379" t="s">
        <v>20</v>
      </c>
      <c r="B282" s="380"/>
      <c r="C282" s="113" t="s">
        <v>221</v>
      </c>
      <c r="D282" s="381"/>
      <c r="E282" s="381"/>
      <c r="F282" s="381"/>
      <c r="G282" s="381"/>
      <c r="H282" s="381"/>
      <c r="I282" s="132">
        <f>F282+G282+H282</f>
        <v>0</v>
      </c>
      <c r="J282" s="132">
        <f t="shared" si="167"/>
        <v>0</v>
      </c>
      <c r="K282" s="132">
        <f t="shared" si="165"/>
        <v>0</v>
      </c>
    </row>
    <row r="283" spans="1:11" ht="29.25" hidden="1" customHeight="1" x14ac:dyDescent="0.2">
      <c r="A283" s="136" t="s">
        <v>190</v>
      </c>
      <c r="B283" s="312"/>
      <c r="C283" s="113" t="s">
        <v>222</v>
      </c>
      <c r="D283" s="137"/>
      <c r="E283" s="137"/>
      <c r="F283" s="137"/>
      <c r="G283" s="137"/>
      <c r="H283" s="137"/>
      <c r="I283" s="132">
        <f>F283+G283+H283</f>
        <v>0</v>
      </c>
      <c r="J283" s="133">
        <f t="shared" si="167"/>
        <v>0</v>
      </c>
      <c r="K283" s="133">
        <f t="shared" si="165"/>
        <v>0</v>
      </c>
    </row>
    <row r="284" spans="1:11" s="243" customFormat="1" ht="24.75" hidden="1" customHeight="1" x14ac:dyDescent="0.2">
      <c r="A284" s="236" t="s">
        <v>23</v>
      </c>
      <c r="B284" s="317"/>
      <c r="C284" s="237" t="s">
        <v>223</v>
      </c>
      <c r="D284" s="234">
        <f t="shared" ref="D284:I284" si="169">D285+D286+D287+D288+D289</f>
        <v>0</v>
      </c>
      <c r="E284" s="234">
        <f t="shared" si="169"/>
        <v>0</v>
      </c>
      <c r="F284" s="234">
        <f t="shared" si="169"/>
        <v>0</v>
      </c>
      <c r="G284" s="234">
        <f t="shared" si="169"/>
        <v>0</v>
      </c>
      <c r="H284" s="234">
        <f t="shared" si="169"/>
        <v>0</v>
      </c>
      <c r="I284" s="234">
        <f t="shared" si="169"/>
        <v>0</v>
      </c>
      <c r="J284" s="230">
        <f t="shared" si="167"/>
        <v>0</v>
      </c>
      <c r="K284" s="230">
        <f t="shared" si="165"/>
        <v>0</v>
      </c>
    </row>
    <row r="285" spans="1:11" ht="26.25" hidden="1" customHeight="1" x14ac:dyDescent="0.2">
      <c r="A285" s="136" t="s">
        <v>24</v>
      </c>
      <c r="B285" s="312"/>
      <c r="C285" s="113" t="s">
        <v>229</v>
      </c>
      <c r="D285" s="137"/>
      <c r="E285" s="137"/>
      <c r="F285" s="137"/>
      <c r="G285" s="137"/>
      <c r="H285" s="137"/>
      <c r="I285" s="137"/>
      <c r="J285" s="133">
        <f t="shared" si="167"/>
        <v>0</v>
      </c>
      <c r="K285" s="133">
        <f t="shared" si="165"/>
        <v>0</v>
      </c>
    </row>
    <row r="286" spans="1:11" ht="24" hidden="1" customHeight="1" x14ac:dyDescent="0.2">
      <c r="A286" s="136" t="s">
        <v>25</v>
      </c>
      <c r="B286" s="312"/>
      <c r="C286" s="113" t="s">
        <v>230</v>
      </c>
      <c r="D286" s="137"/>
      <c r="E286" s="137"/>
      <c r="F286" s="137"/>
      <c r="G286" s="137"/>
      <c r="H286" s="137"/>
      <c r="I286" s="132">
        <f>F286+G286+H286</f>
        <v>0</v>
      </c>
      <c r="J286" s="133">
        <f t="shared" si="167"/>
        <v>0</v>
      </c>
      <c r="K286" s="133">
        <f t="shared" si="165"/>
        <v>0</v>
      </c>
    </row>
    <row r="287" spans="1:11" ht="21" hidden="1" customHeight="1" x14ac:dyDescent="0.2">
      <c r="A287" s="136" t="s">
        <v>26</v>
      </c>
      <c r="B287" s="312"/>
      <c r="C287" s="113" t="s">
        <v>231</v>
      </c>
      <c r="D287" s="137"/>
      <c r="E287" s="137"/>
      <c r="F287" s="137"/>
      <c r="G287" s="137"/>
      <c r="H287" s="137"/>
      <c r="I287" s="137"/>
      <c r="J287" s="133">
        <f t="shared" si="167"/>
        <v>0</v>
      </c>
      <c r="K287" s="133">
        <f t="shared" si="165"/>
        <v>0</v>
      </c>
    </row>
    <row r="288" spans="1:11" ht="26.25" hidden="1" customHeight="1" x14ac:dyDescent="0.2">
      <c r="A288" s="136" t="s">
        <v>27</v>
      </c>
      <c r="B288" s="312"/>
      <c r="C288" s="113" t="s">
        <v>232</v>
      </c>
      <c r="D288" s="137"/>
      <c r="E288" s="137"/>
      <c r="F288" s="137"/>
      <c r="G288" s="137"/>
      <c r="H288" s="137"/>
      <c r="I288" s="137"/>
      <c r="J288" s="133">
        <f t="shared" si="167"/>
        <v>0</v>
      </c>
      <c r="K288" s="133">
        <f t="shared" si="165"/>
        <v>0</v>
      </c>
    </row>
    <row r="289" spans="1:11" ht="27.75" hidden="1" customHeight="1" x14ac:dyDescent="0.2">
      <c r="A289" s="136" t="s">
        <v>28</v>
      </c>
      <c r="B289" s="312"/>
      <c r="C289" s="113" t="s">
        <v>224</v>
      </c>
      <c r="D289" s="137"/>
      <c r="E289" s="137"/>
      <c r="F289" s="137"/>
      <c r="G289" s="137"/>
      <c r="H289" s="137"/>
      <c r="I289" s="132">
        <f>F289+G289+H289</f>
        <v>0</v>
      </c>
      <c r="J289" s="133">
        <f t="shared" si="167"/>
        <v>0</v>
      </c>
      <c r="K289" s="133">
        <f t="shared" si="165"/>
        <v>0</v>
      </c>
    </row>
    <row r="290" spans="1:11" s="134" customFormat="1" ht="31.5" hidden="1" customHeight="1" x14ac:dyDescent="0.2">
      <c r="A290" s="135" t="s">
        <v>35</v>
      </c>
      <c r="B290" s="318"/>
      <c r="C290" s="110" t="s">
        <v>233</v>
      </c>
      <c r="D290" s="112"/>
      <c r="E290" s="112"/>
      <c r="F290" s="112"/>
      <c r="G290" s="112"/>
      <c r="H290" s="112"/>
      <c r="I290" s="132">
        <f>F290+G290+H290</f>
        <v>0</v>
      </c>
      <c r="J290" s="133">
        <f t="shared" si="167"/>
        <v>0</v>
      </c>
      <c r="K290" s="133">
        <f t="shared" si="165"/>
        <v>0</v>
      </c>
    </row>
    <row r="291" spans="1:11" s="245" customFormat="1" ht="33.75" hidden="1" customHeight="1" x14ac:dyDescent="0.2">
      <c r="A291" s="232" t="s">
        <v>30</v>
      </c>
      <c r="B291" s="313" t="s">
        <v>365</v>
      </c>
      <c r="C291" s="233" t="s">
        <v>225</v>
      </c>
      <c r="D291" s="234">
        <f t="shared" ref="D291:I291" si="170">D292+D293</f>
        <v>0</v>
      </c>
      <c r="E291" s="234">
        <f t="shared" si="170"/>
        <v>0</v>
      </c>
      <c r="F291" s="234">
        <f t="shared" si="170"/>
        <v>0</v>
      </c>
      <c r="G291" s="234">
        <f t="shared" si="170"/>
        <v>0</v>
      </c>
      <c r="H291" s="234">
        <f t="shared" si="170"/>
        <v>0</v>
      </c>
      <c r="I291" s="234">
        <f t="shared" si="170"/>
        <v>0</v>
      </c>
      <c r="J291" s="230">
        <f t="shared" si="167"/>
        <v>0</v>
      </c>
      <c r="K291" s="230">
        <f t="shared" si="165"/>
        <v>0</v>
      </c>
    </row>
    <row r="292" spans="1:11" ht="29.25" hidden="1" customHeight="1" x14ac:dyDescent="0.2">
      <c r="A292" s="136" t="s">
        <v>31</v>
      </c>
      <c r="B292" s="312"/>
      <c r="C292" s="113" t="s">
        <v>226</v>
      </c>
      <c r="D292" s="137"/>
      <c r="E292" s="137"/>
      <c r="F292" s="137"/>
      <c r="G292" s="137"/>
      <c r="H292" s="137"/>
      <c r="I292" s="137"/>
      <c r="J292" s="133">
        <f t="shared" si="167"/>
        <v>0</v>
      </c>
      <c r="K292" s="133">
        <f t="shared" si="165"/>
        <v>0</v>
      </c>
    </row>
    <row r="293" spans="1:11" ht="33.75" hidden="1" customHeight="1" x14ac:dyDescent="0.2">
      <c r="A293" s="136" t="s">
        <v>32</v>
      </c>
      <c r="B293" s="312"/>
      <c r="C293" s="113" t="s">
        <v>227</v>
      </c>
      <c r="D293" s="137"/>
      <c r="E293" s="137"/>
      <c r="F293" s="137"/>
      <c r="G293" s="137"/>
      <c r="H293" s="137"/>
      <c r="I293" s="132">
        <f>F293+G293+H293</f>
        <v>0</v>
      </c>
      <c r="J293" s="133">
        <f t="shared" si="167"/>
        <v>0</v>
      </c>
      <c r="K293" s="133">
        <f t="shared" si="165"/>
        <v>0</v>
      </c>
    </row>
    <row r="294" spans="1:11" s="235" customFormat="1" ht="30.75" hidden="1" customHeight="1" x14ac:dyDescent="0.2">
      <c r="A294" s="366" t="s">
        <v>338</v>
      </c>
      <c r="B294" s="367" t="s">
        <v>365</v>
      </c>
      <c r="C294" s="368" t="s">
        <v>335</v>
      </c>
      <c r="D294" s="369">
        <f t="shared" ref="D294:I294" si="171">D295</f>
        <v>0</v>
      </c>
      <c r="E294" s="369">
        <f t="shared" si="171"/>
        <v>0</v>
      </c>
      <c r="F294" s="369">
        <f t="shared" si="171"/>
        <v>0</v>
      </c>
      <c r="G294" s="369">
        <f t="shared" si="171"/>
        <v>0</v>
      </c>
      <c r="H294" s="369">
        <f t="shared" si="171"/>
        <v>0</v>
      </c>
      <c r="I294" s="369">
        <f t="shared" si="171"/>
        <v>0</v>
      </c>
      <c r="J294" s="360">
        <f t="shared" si="167"/>
        <v>0</v>
      </c>
      <c r="K294" s="360">
        <f t="shared" si="165"/>
        <v>0</v>
      </c>
    </row>
    <row r="295" spans="1:11" s="245" customFormat="1" ht="29.25" hidden="1" customHeight="1" x14ac:dyDescent="0.2">
      <c r="A295" s="421" t="s">
        <v>30</v>
      </c>
      <c r="B295" s="422"/>
      <c r="C295" s="406" t="s">
        <v>413</v>
      </c>
      <c r="D295" s="423">
        <f t="shared" ref="D295:I295" si="172">D296+D300</f>
        <v>0</v>
      </c>
      <c r="E295" s="423">
        <f t="shared" si="172"/>
        <v>0</v>
      </c>
      <c r="F295" s="423">
        <f t="shared" si="172"/>
        <v>0</v>
      </c>
      <c r="G295" s="423">
        <f t="shared" si="172"/>
        <v>0</v>
      </c>
      <c r="H295" s="423">
        <f t="shared" si="172"/>
        <v>0</v>
      </c>
      <c r="I295" s="423">
        <f t="shared" si="172"/>
        <v>0</v>
      </c>
      <c r="J295" s="408">
        <f t="shared" si="167"/>
        <v>0</v>
      </c>
      <c r="K295" s="408">
        <f t="shared" si="165"/>
        <v>0</v>
      </c>
    </row>
    <row r="296" spans="1:11" ht="31.5" hidden="1" customHeight="1" x14ac:dyDescent="0.2">
      <c r="A296" s="417" t="s">
        <v>31</v>
      </c>
      <c r="B296" s="418"/>
      <c r="C296" s="414" t="s">
        <v>411</v>
      </c>
      <c r="D296" s="420"/>
      <c r="E296" s="420">
        <f>D296</f>
        <v>0</v>
      </c>
      <c r="F296" s="420"/>
      <c r="G296" s="420"/>
      <c r="H296" s="420"/>
      <c r="I296" s="416">
        <f>F296+G296+H296</f>
        <v>0</v>
      </c>
      <c r="J296" s="416">
        <f t="shared" si="167"/>
        <v>0</v>
      </c>
      <c r="K296" s="416">
        <f t="shared" si="165"/>
        <v>0</v>
      </c>
    </row>
    <row r="297" spans="1:11" ht="27.75" hidden="1" customHeight="1" x14ac:dyDescent="0.2">
      <c r="A297" s="379" t="s">
        <v>32</v>
      </c>
      <c r="B297" s="380"/>
      <c r="C297" s="113" t="s">
        <v>220</v>
      </c>
      <c r="D297" s="381"/>
      <c r="E297" s="381"/>
      <c r="F297" s="381"/>
      <c r="G297" s="381"/>
      <c r="H297" s="381"/>
      <c r="I297" s="132">
        <f>F297+G297+H297</f>
        <v>0</v>
      </c>
      <c r="J297" s="132">
        <f t="shared" si="167"/>
        <v>0</v>
      </c>
      <c r="K297" s="132">
        <f t="shared" si="165"/>
        <v>0</v>
      </c>
    </row>
    <row r="298" spans="1:11" s="235" customFormat="1" ht="27" hidden="1" customHeight="1" x14ac:dyDescent="0.2">
      <c r="A298" s="232" t="s">
        <v>278</v>
      </c>
      <c r="B298" s="313"/>
      <c r="C298" s="233" t="s">
        <v>336</v>
      </c>
      <c r="D298" s="234"/>
      <c r="E298" s="234"/>
      <c r="F298" s="234"/>
      <c r="G298" s="234">
        <f>G299</f>
        <v>0</v>
      </c>
      <c r="H298" s="234">
        <f>H299</f>
        <v>0</v>
      </c>
      <c r="I298" s="234">
        <f>I299</f>
        <v>0</v>
      </c>
      <c r="J298" s="230">
        <f t="shared" si="167"/>
        <v>0</v>
      </c>
      <c r="K298" s="230">
        <f t="shared" si="165"/>
        <v>0</v>
      </c>
    </row>
    <row r="299" spans="1:11" s="245" customFormat="1" ht="27.75" hidden="1" customHeight="1" x14ac:dyDescent="0.2">
      <c r="A299" s="366" t="s">
        <v>30</v>
      </c>
      <c r="B299" s="367"/>
      <c r="C299" s="368" t="s">
        <v>337</v>
      </c>
      <c r="D299" s="369"/>
      <c r="E299" s="369"/>
      <c r="F299" s="369"/>
      <c r="G299" s="369"/>
      <c r="H299" s="369"/>
      <c r="I299" s="369">
        <f>I300+I308</f>
        <v>0</v>
      </c>
      <c r="J299" s="360">
        <f t="shared" si="167"/>
        <v>0</v>
      </c>
      <c r="K299" s="360">
        <f t="shared" si="165"/>
        <v>0</v>
      </c>
    </row>
    <row r="300" spans="1:11" ht="24" hidden="1" customHeight="1" x14ac:dyDescent="0.2">
      <c r="A300" s="417" t="s">
        <v>31</v>
      </c>
      <c r="B300" s="418"/>
      <c r="C300" s="414" t="s">
        <v>412</v>
      </c>
      <c r="D300" s="420"/>
      <c r="E300" s="420">
        <f>D300</f>
        <v>0</v>
      </c>
      <c r="F300" s="420"/>
      <c r="G300" s="420"/>
      <c r="H300" s="420"/>
      <c r="I300" s="416">
        <f>F300+G300+H300</f>
        <v>0</v>
      </c>
      <c r="J300" s="416">
        <f t="shared" si="167"/>
        <v>0</v>
      </c>
      <c r="K300" s="416">
        <f t="shared" si="165"/>
        <v>0</v>
      </c>
    </row>
    <row r="301" spans="1:11" s="235" customFormat="1" ht="36" hidden="1" customHeight="1" x14ac:dyDescent="0.2">
      <c r="A301" s="375" t="s">
        <v>278</v>
      </c>
      <c r="B301" s="376" t="s">
        <v>365</v>
      </c>
      <c r="C301" s="233" t="s">
        <v>424</v>
      </c>
      <c r="D301" s="338">
        <f t="shared" ref="D301:I301" si="173">D302</f>
        <v>0</v>
      </c>
      <c r="E301" s="338">
        <f t="shared" si="173"/>
        <v>0</v>
      </c>
      <c r="F301" s="338">
        <f t="shared" si="173"/>
        <v>0</v>
      </c>
      <c r="G301" s="338">
        <f t="shared" si="173"/>
        <v>0</v>
      </c>
      <c r="H301" s="338">
        <f t="shared" si="173"/>
        <v>0</v>
      </c>
      <c r="I301" s="338">
        <f t="shared" si="173"/>
        <v>0</v>
      </c>
      <c r="J301" s="300">
        <f t="shared" si="167"/>
        <v>0</v>
      </c>
      <c r="K301" s="300">
        <f t="shared" si="165"/>
        <v>0</v>
      </c>
    </row>
    <row r="302" spans="1:11" s="273" customFormat="1" ht="28.5" hidden="1" customHeight="1" x14ac:dyDescent="0.2">
      <c r="A302" s="232" t="s">
        <v>19</v>
      </c>
      <c r="B302" s="319"/>
      <c r="C302" s="270" t="s">
        <v>470</v>
      </c>
      <c r="D302" s="271">
        <f t="shared" ref="D302:I302" si="174">D303+D304</f>
        <v>0</v>
      </c>
      <c r="E302" s="271">
        <f t="shared" si="174"/>
        <v>0</v>
      </c>
      <c r="F302" s="271">
        <f t="shared" si="174"/>
        <v>0</v>
      </c>
      <c r="G302" s="271">
        <f t="shared" si="174"/>
        <v>0</v>
      </c>
      <c r="H302" s="271">
        <f t="shared" si="174"/>
        <v>0</v>
      </c>
      <c r="I302" s="271">
        <f t="shared" si="174"/>
        <v>0</v>
      </c>
      <c r="J302" s="272">
        <f t="shared" si="167"/>
        <v>0</v>
      </c>
      <c r="K302" s="272">
        <f t="shared" si="165"/>
        <v>0</v>
      </c>
    </row>
    <row r="303" spans="1:11" ht="21.75" hidden="1" customHeight="1" x14ac:dyDescent="0.2">
      <c r="A303" s="136">
        <v>241</v>
      </c>
      <c r="B303" s="312"/>
      <c r="C303" s="113" t="s">
        <v>469</v>
      </c>
      <c r="D303" s="137"/>
      <c r="E303" s="137">
        <f>D303</f>
        <v>0</v>
      </c>
      <c r="F303" s="285"/>
      <c r="G303" s="137"/>
      <c r="H303" s="137"/>
      <c r="I303" s="132">
        <f>F303+G303+H303</f>
        <v>0</v>
      </c>
      <c r="J303" s="133">
        <f t="shared" si="167"/>
        <v>0</v>
      </c>
      <c r="K303" s="133">
        <f t="shared" si="165"/>
        <v>0</v>
      </c>
    </row>
    <row r="304" spans="1:11" ht="24" hidden="1" customHeight="1" x14ac:dyDescent="0.2">
      <c r="A304" s="136" t="s">
        <v>242</v>
      </c>
      <c r="B304" s="312"/>
      <c r="C304" s="113" t="s">
        <v>373</v>
      </c>
      <c r="D304" s="145"/>
      <c r="E304" s="145"/>
      <c r="F304" s="286"/>
      <c r="G304" s="35"/>
      <c r="H304" s="35"/>
      <c r="I304" s="138">
        <f>F304+G304+H304</f>
        <v>0</v>
      </c>
      <c r="J304" s="133">
        <f t="shared" si="167"/>
        <v>0</v>
      </c>
      <c r="K304" s="133">
        <f t="shared" si="165"/>
        <v>0</v>
      </c>
    </row>
    <row r="305" spans="1:11" s="235" customFormat="1" ht="26.25" hidden="1" customHeight="1" x14ac:dyDescent="0.2">
      <c r="A305" s="232" t="s">
        <v>278</v>
      </c>
      <c r="B305" s="313" t="s">
        <v>365</v>
      </c>
      <c r="C305" s="233" t="s">
        <v>425</v>
      </c>
      <c r="D305" s="234">
        <f t="shared" ref="D305:I305" si="175">D306</f>
        <v>0</v>
      </c>
      <c r="E305" s="234">
        <f t="shared" si="175"/>
        <v>0</v>
      </c>
      <c r="F305" s="234">
        <f t="shared" si="175"/>
        <v>0</v>
      </c>
      <c r="G305" s="234">
        <f t="shared" si="175"/>
        <v>0</v>
      </c>
      <c r="H305" s="234">
        <f t="shared" si="175"/>
        <v>0</v>
      </c>
      <c r="I305" s="234">
        <f t="shared" si="175"/>
        <v>0</v>
      </c>
      <c r="J305" s="230">
        <f t="shared" si="167"/>
        <v>0</v>
      </c>
      <c r="K305" s="230">
        <f t="shared" si="165"/>
        <v>0</v>
      </c>
    </row>
    <row r="306" spans="1:11" s="273" customFormat="1" ht="25.5" hidden="1" customHeight="1" x14ac:dyDescent="0.2">
      <c r="A306" s="232" t="s">
        <v>19</v>
      </c>
      <c r="B306" s="319"/>
      <c r="C306" s="270" t="s">
        <v>458</v>
      </c>
      <c r="D306" s="271">
        <f t="shared" ref="D306:I306" si="176">D307+D308</f>
        <v>0</v>
      </c>
      <c r="E306" s="271">
        <f t="shared" si="176"/>
        <v>0</v>
      </c>
      <c r="F306" s="271">
        <f t="shared" si="176"/>
        <v>0</v>
      </c>
      <c r="G306" s="271">
        <f t="shared" si="176"/>
        <v>0</v>
      </c>
      <c r="H306" s="271">
        <f t="shared" si="176"/>
        <v>0</v>
      </c>
      <c r="I306" s="271">
        <f t="shared" si="176"/>
        <v>0</v>
      </c>
      <c r="J306" s="272">
        <f t="shared" si="167"/>
        <v>0</v>
      </c>
      <c r="K306" s="272">
        <f t="shared" si="165"/>
        <v>0</v>
      </c>
    </row>
    <row r="307" spans="1:11" ht="27.75" hidden="1" customHeight="1" x14ac:dyDescent="0.2">
      <c r="A307" s="136">
        <v>241</v>
      </c>
      <c r="B307" s="312"/>
      <c r="C307" s="113" t="s">
        <v>459</v>
      </c>
      <c r="D307" s="137"/>
      <c r="E307" s="137">
        <f>D307</f>
        <v>0</v>
      </c>
      <c r="F307" s="285"/>
      <c r="G307" s="137"/>
      <c r="H307" s="137"/>
      <c r="I307" s="132">
        <f>F307+G307+H307</f>
        <v>0</v>
      </c>
      <c r="J307" s="133">
        <f t="shared" si="167"/>
        <v>0</v>
      </c>
      <c r="K307" s="133">
        <f t="shared" si="165"/>
        <v>0</v>
      </c>
    </row>
    <row r="308" spans="1:11" ht="43.5" hidden="1" customHeight="1" x14ac:dyDescent="0.2">
      <c r="A308" s="348" t="s">
        <v>242</v>
      </c>
      <c r="B308" s="355"/>
      <c r="C308" s="342" t="s">
        <v>364</v>
      </c>
      <c r="D308" s="370"/>
      <c r="E308" s="370"/>
      <c r="F308" s="351"/>
      <c r="G308" s="371"/>
      <c r="H308" s="371"/>
      <c r="I308" s="372">
        <f>F308+G308+H308</f>
        <v>0</v>
      </c>
      <c r="J308" s="346">
        <f t="shared" si="167"/>
        <v>0</v>
      </c>
      <c r="K308" s="346">
        <f t="shared" si="165"/>
        <v>0</v>
      </c>
    </row>
    <row r="309" spans="1:11" ht="15.75" customHeight="1" x14ac:dyDescent="0.2">
      <c r="A309" s="417" t="s">
        <v>611</v>
      </c>
      <c r="B309" s="418"/>
      <c r="C309" s="414" t="s">
        <v>612</v>
      </c>
      <c r="D309" s="420">
        <v>2244600</v>
      </c>
      <c r="E309" s="420">
        <f>D309</f>
        <v>2244600</v>
      </c>
      <c r="F309" s="420">
        <v>1164804</v>
      </c>
      <c r="G309" s="420"/>
      <c r="H309" s="420"/>
      <c r="I309" s="416">
        <f>F309+G309+H309</f>
        <v>1164804</v>
      </c>
      <c r="J309" s="416">
        <f t="shared" ref="J309" si="177">D309-F309</f>
        <v>1079796</v>
      </c>
      <c r="K309" s="416">
        <f t="shared" ref="K309" si="178">E309-F309</f>
        <v>1079796</v>
      </c>
    </row>
    <row r="310" spans="1:11" s="267" customFormat="1" ht="25.5" customHeight="1" x14ac:dyDescent="0.2">
      <c r="A310" s="593" t="s">
        <v>339</v>
      </c>
      <c r="B310" s="594" t="s">
        <v>366</v>
      </c>
      <c r="C310" s="591" t="s">
        <v>509</v>
      </c>
      <c r="D310" s="595">
        <f t="shared" ref="D310:I310" si="179">D311</f>
        <v>23000</v>
      </c>
      <c r="E310" s="595">
        <f t="shared" si="179"/>
        <v>23000</v>
      </c>
      <c r="F310" s="595">
        <f t="shared" si="179"/>
        <v>2400</v>
      </c>
      <c r="G310" s="595">
        <f t="shared" si="179"/>
        <v>0</v>
      </c>
      <c r="H310" s="595">
        <f t="shared" si="179"/>
        <v>0</v>
      </c>
      <c r="I310" s="595">
        <f t="shared" si="179"/>
        <v>2400</v>
      </c>
      <c r="J310" s="596">
        <f t="shared" si="167"/>
        <v>20600</v>
      </c>
      <c r="K310" s="596">
        <f t="shared" si="165"/>
        <v>20600</v>
      </c>
    </row>
    <row r="311" spans="1:11" s="267" customFormat="1" hidden="1" x14ac:dyDescent="0.2">
      <c r="A311" s="421" t="s">
        <v>186</v>
      </c>
      <c r="B311" s="422"/>
      <c r="C311" s="406" t="s">
        <v>510</v>
      </c>
      <c r="D311" s="423">
        <f t="shared" ref="D311:I311" si="180">D313+D312</f>
        <v>23000</v>
      </c>
      <c r="E311" s="423">
        <f t="shared" si="180"/>
        <v>23000</v>
      </c>
      <c r="F311" s="423">
        <f t="shared" si="180"/>
        <v>2400</v>
      </c>
      <c r="G311" s="423">
        <f t="shared" si="180"/>
        <v>0</v>
      </c>
      <c r="H311" s="423">
        <f t="shared" si="180"/>
        <v>0</v>
      </c>
      <c r="I311" s="423">
        <f t="shared" si="180"/>
        <v>2400</v>
      </c>
      <c r="J311" s="408">
        <f t="shared" ref="J311:J317" si="181">D311-F311</f>
        <v>20600</v>
      </c>
      <c r="K311" s="408">
        <f t="shared" ref="K311:K317" si="182">E311-F311</f>
        <v>20600</v>
      </c>
    </row>
    <row r="312" spans="1:11" ht="11.25" customHeight="1" x14ac:dyDescent="0.2">
      <c r="A312" s="417" t="s">
        <v>28</v>
      </c>
      <c r="B312" s="418"/>
      <c r="C312" s="414" t="s">
        <v>587</v>
      </c>
      <c r="D312" s="420">
        <v>20000</v>
      </c>
      <c r="E312" s="420">
        <f>D312</f>
        <v>20000</v>
      </c>
      <c r="F312" s="420">
        <v>0</v>
      </c>
      <c r="G312" s="420"/>
      <c r="H312" s="420"/>
      <c r="I312" s="416">
        <f>F312+G312+H312</f>
        <v>0</v>
      </c>
      <c r="J312" s="416">
        <f t="shared" si="181"/>
        <v>20000</v>
      </c>
      <c r="K312" s="416">
        <f t="shared" si="182"/>
        <v>20000</v>
      </c>
    </row>
    <row r="313" spans="1:11" x14ac:dyDescent="0.2">
      <c r="A313" s="417" t="s">
        <v>28</v>
      </c>
      <c r="B313" s="418"/>
      <c r="C313" s="414" t="s">
        <v>588</v>
      </c>
      <c r="D313" s="420">
        <v>3000</v>
      </c>
      <c r="E313" s="420">
        <f>D313</f>
        <v>3000</v>
      </c>
      <c r="F313" s="420">
        <v>2400</v>
      </c>
      <c r="G313" s="420"/>
      <c r="H313" s="420"/>
      <c r="I313" s="416">
        <f>F313+G313+H313</f>
        <v>2400</v>
      </c>
      <c r="J313" s="416">
        <f t="shared" si="181"/>
        <v>600</v>
      </c>
      <c r="K313" s="416">
        <f t="shared" si="182"/>
        <v>600</v>
      </c>
    </row>
    <row r="314" spans="1:11" s="322" customFormat="1" ht="16.5" hidden="1" customHeight="1" x14ac:dyDescent="0.2">
      <c r="A314" s="391" t="s">
        <v>317</v>
      </c>
      <c r="B314" s="392" t="s">
        <v>366</v>
      </c>
      <c r="C314" s="321" t="s">
        <v>460</v>
      </c>
      <c r="D314" s="393">
        <f t="shared" ref="D314:I316" si="183">D315</f>
        <v>0</v>
      </c>
      <c r="E314" s="393">
        <f t="shared" si="183"/>
        <v>0</v>
      </c>
      <c r="F314" s="393">
        <f t="shared" si="183"/>
        <v>0</v>
      </c>
      <c r="G314" s="393">
        <f t="shared" si="183"/>
        <v>0</v>
      </c>
      <c r="H314" s="393">
        <f t="shared" si="183"/>
        <v>0</v>
      </c>
      <c r="I314" s="393">
        <f t="shared" si="183"/>
        <v>0</v>
      </c>
      <c r="J314" s="394">
        <f t="shared" si="181"/>
        <v>0</v>
      </c>
      <c r="K314" s="394">
        <f t="shared" si="182"/>
        <v>0</v>
      </c>
    </row>
    <row r="315" spans="1:11" s="245" customFormat="1" ht="18.75" hidden="1" customHeight="1" x14ac:dyDescent="0.2">
      <c r="A315" s="232" t="s">
        <v>186</v>
      </c>
      <c r="B315" s="313"/>
      <c r="C315" s="233" t="s">
        <v>461</v>
      </c>
      <c r="D315" s="234">
        <f t="shared" si="183"/>
        <v>0</v>
      </c>
      <c r="E315" s="234">
        <f t="shared" si="183"/>
        <v>0</v>
      </c>
      <c r="F315" s="234">
        <f t="shared" si="183"/>
        <v>0</v>
      </c>
      <c r="G315" s="234">
        <f t="shared" si="183"/>
        <v>0</v>
      </c>
      <c r="H315" s="234">
        <f t="shared" si="183"/>
        <v>0</v>
      </c>
      <c r="I315" s="234">
        <f t="shared" si="183"/>
        <v>0</v>
      </c>
      <c r="J315" s="230">
        <f t="shared" si="181"/>
        <v>0</v>
      </c>
      <c r="K315" s="230">
        <f t="shared" si="182"/>
        <v>0</v>
      </c>
    </row>
    <row r="316" spans="1:11" s="245" customFormat="1" ht="24.75" hidden="1" customHeight="1" x14ac:dyDescent="0.2">
      <c r="A316" s="232" t="s">
        <v>323</v>
      </c>
      <c r="B316" s="313"/>
      <c r="C316" s="233" t="s">
        <v>463</v>
      </c>
      <c r="D316" s="234">
        <f t="shared" si="183"/>
        <v>0</v>
      </c>
      <c r="E316" s="234">
        <f t="shared" si="183"/>
        <v>0</v>
      </c>
      <c r="F316" s="234">
        <f t="shared" si="183"/>
        <v>0</v>
      </c>
      <c r="G316" s="234">
        <f t="shared" si="183"/>
        <v>0</v>
      </c>
      <c r="H316" s="234">
        <f t="shared" si="183"/>
        <v>0</v>
      </c>
      <c r="I316" s="234">
        <f t="shared" si="183"/>
        <v>0</v>
      </c>
      <c r="J316" s="230">
        <f t="shared" si="181"/>
        <v>0</v>
      </c>
      <c r="K316" s="230">
        <f t="shared" si="182"/>
        <v>0</v>
      </c>
    </row>
    <row r="317" spans="1:11" ht="22.5" hidden="1" customHeight="1" x14ac:dyDescent="0.2">
      <c r="A317" s="136" t="s">
        <v>322</v>
      </c>
      <c r="B317" s="312"/>
      <c r="C317" s="113" t="s">
        <v>462</v>
      </c>
      <c r="D317" s="137">
        <f>23260-23260</f>
        <v>0</v>
      </c>
      <c r="E317" s="420">
        <f>D317</f>
        <v>0</v>
      </c>
      <c r="F317" s="137"/>
      <c r="G317" s="137"/>
      <c r="H317" s="137"/>
      <c r="I317" s="132">
        <f>F317+G317+H317</f>
        <v>0</v>
      </c>
      <c r="J317" s="133">
        <f t="shared" si="181"/>
        <v>0</v>
      </c>
      <c r="K317" s="133">
        <f t="shared" si="182"/>
        <v>0</v>
      </c>
    </row>
    <row r="318" spans="1:11" ht="25.5" hidden="1" customHeight="1" x14ac:dyDescent="0.2">
      <c r="A318" s="348"/>
      <c r="B318" s="355"/>
      <c r="C318" s="342"/>
      <c r="D318" s="139"/>
      <c r="E318" s="139"/>
      <c r="F318" s="139"/>
      <c r="G318" s="139"/>
      <c r="H318" s="139"/>
      <c r="I318" s="347"/>
      <c r="J318" s="346"/>
      <c r="K318" s="346"/>
    </row>
    <row r="319" spans="1:11" s="322" customFormat="1" ht="15" hidden="1" customHeight="1" x14ac:dyDescent="0.2">
      <c r="A319" s="425" t="s">
        <v>40</v>
      </c>
      <c r="B319" s="426" t="s">
        <v>366</v>
      </c>
      <c r="C319" s="402" t="s">
        <v>414</v>
      </c>
      <c r="D319" s="427">
        <f t="shared" ref="D319:I320" si="184">D320</f>
        <v>0</v>
      </c>
      <c r="E319" s="427">
        <f t="shared" si="184"/>
        <v>0</v>
      </c>
      <c r="F319" s="427">
        <f t="shared" si="184"/>
        <v>0</v>
      </c>
      <c r="G319" s="427">
        <f t="shared" si="184"/>
        <v>0</v>
      </c>
      <c r="H319" s="427">
        <f t="shared" si="184"/>
        <v>0</v>
      </c>
      <c r="I319" s="427">
        <f t="shared" si="184"/>
        <v>0</v>
      </c>
      <c r="J319" s="403">
        <f>D319-F319</f>
        <v>0</v>
      </c>
      <c r="K319" s="403">
        <f>E319-F319</f>
        <v>0</v>
      </c>
    </row>
    <row r="320" spans="1:11" s="274" customFormat="1" hidden="1" x14ac:dyDescent="0.2">
      <c r="A320" s="421" t="s">
        <v>186</v>
      </c>
      <c r="B320" s="422"/>
      <c r="C320" s="406" t="s">
        <v>415</v>
      </c>
      <c r="D320" s="432">
        <f t="shared" si="184"/>
        <v>0</v>
      </c>
      <c r="E320" s="432">
        <f t="shared" si="184"/>
        <v>0</v>
      </c>
      <c r="F320" s="432">
        <f t="shared" si="184"/>
        <v>0</v>
      </c>
      <c r="G320" s="432">
        <f t="shared" si="184"/>
        <v>0</v>
      </c>
      <c r="H320" s="432">
        <f t="shared" si="184"/>
        <v>0</v>
      </c>
      <c r="I320" s="432">
        <f t="shared" si="184"/>
        <v>0</v>
      </c>
      <c r="J320" s="408">
        <f>D320-F320</f>
        <v>0</v>
      </c>
      <c r="K320" s="408">
        <f>E320-F320</f>
        <v>0</v>
      </c>
    </row>
    <row r="321" spans="1:11" hidden="1" x14ac:dyDescent="0.2">
      <c r="A321" s="417" t="s">
        <v>35</v>
      </c>
      <c r="B321" s="418"/>
      <c r="C321" s="414" t="s">
        <v>441</v>
      </c>
      <c r="D321" s="420"/>
      <c r="E321" s="420">
        <f>D321</f>
        <v>0</v>
      </c>
      <c r="F321" s="420"/>
      <c r="G321" s="420"/>
      <c r="H321" s="420"/>
      <c r="I321" s="416">
        <f>F321+G321+H321</f>
        <v>0</v>
      </c>
      <c r="J321" s="416">
        <f>D321-F321</f>
        <v>0</v>
      </c>
      <c r="K321" s="416">
        <f>E321-F321</f>
        <v>0</v>
      </c>
    </row>
    <row r="322" spans="1:11" hidden="1" x14ac:dyDescent="0.2">
      <c r="A322" s="382"/>
      <c r="B322" s="377"/>
      <c r="C322" s="342"/>
      <c r="D322" s="378"/>
      <c r="E322" s="378"/>
      <c r="F322" s="378"/>
      <c r="G322" s="378"/>
      <c r="H322" s="378"/>
      <c r="I322" s="347">
        <f>F322+G322+H322</f>
        <v>0</v>
      </c>
      <c r="J322" s="347">
        <f>D322-F322</f>
        <v>0</v>
      </c>
      <c r="K322" s="347">
        <f>E322-F322</f>
        <v>0</v>
      </c>
    </row>
    <row r="323" spans="1:11" s="588" customFormat="1" ht="18.75" customHeight="1" x14ac:dyDescent="0.2">
      <c r="A323" s="599" t="s">
        <v>41</v>
      </c>
      <c r="B323" s="600"/>
      <c r="C323" s="601"/>
      <c r="D323" s="602">
        <f t="shared" ref="D323:K323" si="185">D310+D247+D155+D139+D122+D111+D108+D104+D97+D43+D27</f>
        <v>8547602.4199999999</v>
      </c>
      <c r="E323" s="602">
        <f t="shared" si="185"/>
        <v>8547602.4199999999</v>
      </c>
      <c r="F323" s="602">
        <f t="shared" si="185"/>
        <v>3145547.11</v>
      </c>
      <c r="G323" s="602">
        <f t="shared" si="185"/>
        <v>0</v>
      </c>
      <c r="H323" s="602">
        <f t="shared" si="185"/>
        <v>0</v>
      </c>
      <c r="I323" s="602">
        <f t="shared" si="185"/>
        <v>3145547.11</v>
      </c>
      <c r="J323" s="602">
        <f t="shared" si="185"/>
        <v>5402055.3099999996</v>
      </c>
      <c r="K323" s="602">
        <f t="shared" si="185"/>
        <v>5402055.3099999996</v>
      </c>
    </row>
    <row r="324" spans="1:11" hidden="1" x14ac:dyDescent="0.2">
      <c r="A324" s="417" t="s">
        <v>12</v>
      </c>
      <c r="B324" s="418"/>
      <c r="C324" s="443"/>
      <c r="D324" s="420"/>
      <c r="E324" s="420"/>
      <c r="F324" s="420"/>
      <c r="G324" s="420"/>
      <c r="H324" s="420"/>
      <c r="I324" s="416">
        <f>F324+G324+H324</f>
        <v>0</v>
      </c>
      <c r="J324" s="416">
        <f>D324-F324</f>
        <v>0</v>
      </c>
      <c r="K324" s="416">
        <f>E324-F324</f>
        <v>0</v>
      </c>
    </row>
    <row r="325" spans="1:11" hidden="1" x14ac:dyDescent="0.2">
      <c r="A325" s="417" t="s">
        <v>42</v>
      </c>
      <c r="B325" s="418"/>
      <c r="C325" s="443"/>
      <c r="D325" s="420">
        <f t="shared" ref="D325:I325" si="186">D323</f>
        <v>8547602.4199999999</v>
      </c>
      <c r="E325" s="420">
        <f t="shared" si="186"/>
        <v>8547602.4199999999</v>
      </c>
      <c r="F325" s="420">
        <f t="shared" si="186"/>
        <v>3145547.11</v>
      </c>
      <c r="G325" s="420">
        <f t="shared" si="186"/>
        <v>0</v>
      </c>
      <c r="H325" s="420">
        <f t="shared" si="186"/>
        <v>0</v>
      </c>
      <c r="I325" s="420">
        <f t="shared" si="186"/>
        <v>3145547.11</v>
      </c>
      <c r="J325" s="416">
        <f>D325-F325</f>
        <v>5402055.3100000005</v>
      </c>
      <c r="K325" s="416">
        <f>E325-F325</f>
        <v>5402055.3100000005</v>
      </c>
    </row>
    <row r="326" spans="1:11" ht="22.5" x14ac:dyDescent="0.2">
      <c r="A326" s="412" t="s">
        <v>148</v>
      </c>
      <c r="B326" s="413">
        <v>450</v>
      </c>
      <c r="C326" s="534"/>
      <c r="D326" s="416">
        <f>Доходы!D17-'Расходы '!D325</f>
        <v>-85619.320000000298</v>
      </c>
      <c r="E326" s="416"/>
      <c r="F326" s="416">
        <f>Доходы!E98-'Расходы '!F325</f>
        <v>45932.430000000168</v>
      </c>
      <c r="G326" s="420"/>
      <c r="H326" s="420"/>
      <c r="I326" s="445">
        <f>F326</f>
        <v>45932.430000000168</v>
      </c>
      <c r="J326" s="416">
        <f>D326-F326</f>
        <v>-131551.75000000047</v>
      </c>
      <c r="K326" s="416"/>
    </row>
    <row r="327" spans="1:11" s="304" customFormat="1" x14ac:dyDescent="0.2">
      <c r="A327" s="446"/>
      <c r="B327" s="418"/>
      <c r="C327" s="535"/>
      <c r="D327" s="448">
        <v>8547602.4199999999</v>
      </c>
      <c r="E327" s="448">
        <f>D327</f>
        <v>8547602.4199999999</v>
      </c>
      <c r="F327" s="449">
        <v>0</v>
      </c>
      <c r="G327" s="447"/>
      <c r="H327" s="447"/>
      <c r="I327" s="447"/>
      <c r="J327" s="450"/>
      <c r="K327" s="450"/>
    </row>
    <row r="328" spans="1:11" x14ac:dyDescent="0.2">
      <c r="A328" s="417"/>
      <c r="B328" s="418"/>
      <c r="C328" s="443"/>
      <c r="D328" s="445">
        <f>D327-D325</f>
        <v>0</v>
      </c>
      <c r="E328" s="445">
        <f>E327-E325</f>
        <v>0</v>
      </c>
      <c r="F328" s="445"/>
      <c r="G328" s="443"/>
      <c r="H328" s="443"/>
      <c r="I328" s="420">
        <f>I325-F325</f>
        <v>0</v>
      </c>
      <c r="J328" s="451"/>
      <c r="K328" s="451"/>
    </row>
    <row r="329" spans="1:11" x14ac:dyDescent="0.2">
      <c r="A329" s="676"/>
      <c r="B329" s="677"/>
      <c r="C329" s="677"/>
      <c r="D329" s="677"/>
      <c r="E329" s="677"/>
      <c r="F329" s="677"/>
      <c r="G329" s="677"/>
      <c r="H329" s="677"/>
      <c r="I329" s="677"/>
      <c r="J329" s="678"/>
      <c r="K329" s="678"/>
    </row>
    <row r="330" spans="1:11" ht="21" hidden="1" customHeight="1" x14ac:dyDescent="0.2">
      <c r="A330" s="382" t="s">
        <v>20</v>
      </c>
      <c r="B330" s="377"/>
      <c r="C330" s="342" t="s">
        <v>376</v>
      </c>
      <c r="D330" s="378"/>
      <c r="E330" s="378"/>
      <c r="F330" s="378"/>
      <c r="G330" s="378"/>
      <c r="H330" s="378"/>
      <c r="I330" s="347">
        <f>F330+G330+H330</f>
        <v>0</v>
      </c>
      <c r="J330" s="347">
        <f>D330-F330</f>
        <v>0</v>
      </c>
      <c r="K330" s="347">
        <f>E330-F330</f>
        <v>0</v>
      </c>
    </row>
    <row r="331" spans="1:11" ht="6" hidden="1" customHeight="1" x14ac:dyDescent="0.2">
      <c r="A331" s="417"/>
      <c r="B331" s="418"/>
      <c r="C331" s="414"/>
      <c r="D331" s="420"/>
      <c r="E331" s="420"/>
      <c r="F331" s="420"/>
      <c r="G331" s="420"/>
      <c r="H331" s="420"/>
      <c r="I331" s="416"/>
      <c r="J331" s="416"/>
      <c r="K331" s="416"/>
    </row>
    <row r="332" spans="1:11" ht="9.75" hidden="1" customHeight="1" x14ac:dyDescent="0.2">
      <c r="A332" s="261"/>
      <c r="B332" s="311" t="s">
        <v>78</v>
      </c>
      <c r="C332" s="127" t="s">
        <v>134</v>
      </c>
      <c r="D332" s="122" t="s">
        <v>150</v>
      </c>
      <c r="E332" s="123" t="s">
        <v>132</v>
      </c>
      <c r="F332" s="477"/>
      <c r="G332" s="477"/>
      <c r="H332" s="477"/>
      <c r="I332" s="477"/>
      <c r="J332" s="129" t="s">
        <v>133</v>
      </c>
      <c r="K332" s="128"/>
    </row>
    <row r="333" spans="1:11" ht="11.25" hidden="1" customHeight="1" x14ac:dyDescent="0.2">
      <c r="A333" s="260"/>
      <c r="B333" s="311" t="s">
        <v>79</v>
      </c>
      <c r="C333" s="127" t="s">
        <v>137</v>
      </c>
      <c r="D333" s="122" t="s">
        <v>151</v>
      </c>
      <c r="E333" s="122" t="s">
        <v>135</v>
      </c>
      <c r="F333" s="130" t="s">
        <v>123</v>
      </c>
      <c r="G333" s="146" t="s">
        <v>64</v>
      </c>
      <c r="H333" s="147" t="s">
        <v>67</v>
      </c>
      <c r="I333" s="125"/>
      <c r="J333" s="123" t="s">
        <v>136</v>
      </c>
      <c r="K333" s="123" t="s">
        <v>136</v>
      </c>
    </row>
    <row r="334" spans="1:11" ht="11.25" hidden="1" customHeight="1" x14ac:dyDescent="0.2">
      <c r="A334" s="261" t="s">
        <v>60</v>
      </c>
      <c r="B334" s="311" t="s">
        <v>80</v>
      </c>
      <c r="C334" s="121" t="s">
        <v>141</v>
      </c>
      <c r="D334" s="122" t="s">
        <v>58</v>
      </c>
      <c r="E334" s="131" t="s">
        <v>138</v>
      </c>
      <c r="F334" s="131" t="s">
        <v>124</v>
      </c>
      <c r="G334" s="148" t="s">
        <v>65</v>
      </c>
      <c r="H334" s="148" t="s">
        <v>68</v>
      </c>
      <c r="I334" s="122" t="s">
        <v>69</v>
      </c>
      <c r="J334" s="123" t="s">
        <v>139</v>
      </c>
      <c r="K334" s="123" t="s">
        <v>140</v>
      </c>
    </row>
    <row r="335" spans="1:11" ht="10.5" hidden="1" customHeight="1" x14ac:dyDescent="0.2">
      <c r="A335" s="260"/>
      <c r="B335" s="311"/>
      <c r="C335" s="121" t="s">
        <v>143</v>
      </c>
      <c r="D335" s="122"/>
      <c r="E335" s="131"/>
      <c r="F335" s="131" t="s">
        <v>114</v>
      </c>
      <c r="G335" s="148" t="s">
        <v>66</v>
      </c>
      <c r="H335" s="148"/>
      <c r="I335" s="122"/>
      <c r="J335" s="123" t="s">
        <v>142</v>
      </c>
      <c r="K335" s="123" t="s">
        <v>135</v>
      </c>
    </row>
    <row r="336" spans="1:11" ht="11.25" hidden="1" customHeight="1" x14ac:dyDescent="0.2">
      <c r="A336" s="260"/>
      <c r="B336" s="311"/>
      <c r="C336" s="121"/>
      <c r="D336" s="122"/>
      <c r="E336" s="131"/>
      <c r="F336" s="131" t="s">
        <v>115</v>
      </c>
      <c r="G336" s="148"/>
      <c r="H336" s="148"/>
      <c r="I336" s="122"/>
      <c r="J336" s="123"/>
      <c r="K336" s="123" t="s">
        <v>138</v>
      </c>
    </row>
    <row r="337" spans="1:11" s="340" customFormat="1" ht="12.75" hidden="1" customHeight="1" x14ac:dyDescent="0.2">
      <c r="A337" s="452"/>
      <c r="B337" s="453"/>
      <c r="C337" s="454"/>
      <c r="D337" s="455"/>
      <c r="E337" s="455"/>
      <c r="F337" s="455"/>
      <c r="G337" s="455"/>
      <c r="H337" s="455"/>
      <c r="I337" s="455"/>
      <c r="J337" s="455"/>
      <c r="K337" s="455"/>
    </row>
    <row r="338" spans="1:11" s="474" customFormat="1" ht="11.25" hidden="1" customHeight="1" x14ac:dyDescent="0.2">
      <c r="A338" s="470"/>
      <c r="B338" s="471"/>
      <c r="C338" s="472"/>
      <c r="D338" s="473"/>
      <c r="E338" s="473"/>
      <c r="F338" s="473"/>
      <c r="G338" s="473"/>
      <c r="H338" s="473"/>
      <c r="I338" s="473"/>
      <c r="J338" s="473"/>
      <c r="K338" s="473"/>
    </row>
    <row r="339" spans="1:11" s="469" customFormat="1" ht="12" hidden="1" customHeight="1" x14ac:dyDescent="0.2">
      <c r="A339" s="463"/>
      <c r="B339" s="466"/>
      <c r="C339" s="467"/>
      <c r="D339" s="467"/>
      <c r="E339" s="467"/>
      <c r="F339" s="467"/>
      <c r="G339" s="467"/>
      <c r="H339" s="467"/>
      <c r="I339" s="467"/>
      <c r="J339" s="468"/>
      <c r="K339" s="468"/>
    </row>
    <row r="340" spans="1:11" s="134" customFormat="1" ht="12.75" hidden="1" customHeight="1" x14ac:dyDescent="0.2">
      <c r="A340" s="456"/>
      <c r="B340" s="440"/>
      <c r="C340" s="457"/>
      <c r="D340" s="536"/>
      <c r="E340" s="536"/>
      <c r="F340" s="536"/>
      <c r="G340" s="444"/>
      <c r="H340" s="444"/>
      <c r="I340" s="444"/>
      <c r="J340" s="444"/>
      <c r="K340" s="444"/>
    </row>
    <row r="341" spans="1:11" s="339" customFormat="1" hidden="1" x14ac:dyDescent="0.2">
      <c r="A341" s="458"/>
      <c r="B341" s="459"/>
      <c r="C341" s="460"/>
      <c r="D341" s="461"/>
      <c r="E341" s="461"/>
      <c r="F341" s="461"/>
      <c r="G341" s="461"/>
      <c r="H341" s="461"/>
      <c r="I341" s="461"/>
      <c r="J341" s="461"/>
      <c r="K341" s="461"/>
    </row>
    <row r="342" spans="1:11" s="339" customFormat="1" ht="20.25" hidden="1" customHeight="1" x14ac:dyDescent="0.2">
      <c r="A342" s="458"/>
      <c r="B342" s="459"/>
      <c r="C342" s="460"/>
      <c r="D342" s="461"/>
      <c r="E342" s="461"/>
      <c r="F342" s="461"/>
      <c r="G342" s="461"/>
      <c r="H342" s="461"/>
      <c r="I342" s="461"/>
      <c r="J342" s="461"/>
      <c r="K342" s="461"/>
    </row>
    <row r="343" spans="1:11" hidden="1" x14ac:dyDescent="0.2">
      <c r="A343" s="382" t="s">
        <v>20</v>
      </c>
      <c r="B343" s="377"/>
      <c r="C343" s="342" t="s">
        <v>377</v>
      </c>
      <c r="D343" s="378"/>
      <c r="E343" s="378"/>
      <c r="F343" s="378"/>
      <c r="G343" s="378"/>
      <c r="H343" s="378"/>
      <c r="I343" s="347">
        <f>F343+G343+H343</f>
        <v>0</v>
      </c>
      <c r="J343" s="347">
        <f>D343-F343</f>
        <v>0</v>
      </c>
      <c r="K343" s="347">
        <f>E343-F343</f>
        <v>0</v>
      </c>
    </row>
    <row r="344" spans="1:11" hidden="1" x14ac:dyDescent="0.2">
      <c r="A344" s="417"/>
      <c r="B344" s="418"/>
      <c r="C344" s="414"/>
      <c r="D344" s="420"/>
      <c r="E344" s="420"/>
      <c r="F344" s="420"/>
      <c r="G344" s="420"/>
      <c r="H344" s="420"/>
      <c r="I344" s="416"/>
      <c r="J344" s="416"/>
      <c r="K344" s="416"/>
    </row>
    <row r="345" spans="1:11" ht="14.25" hidden="1" customHeight="1" x14ac:dyDescent="0.2">
      <c r="A345" s="417"/>
      <c r="B345" s="418"/>
      <c r="C345" s="414"/>
      <c r="D345" s="420"/>
      <c r="E345" s="420"/>
      <c r="F345" s="420"/>
      <c r="G345" s="420"/>
      <c r="H345" s="420"/>
      <c r="I345" s="416"/>
      <c r="J345" s="416"/>
      <c r="K345" s="416"/>
    </row>
    <row r="346" spans="1:11" hidden="1" x14ac:dyDescent="0.2">
      <c r="A346" s="417"/>
      <c r="B346" s="418"/>
      <c r="C346" s="414"/>
      <c r="D346" s="420"/>
      <c r="E346" s="420"/>
      <c r="F346" s="420"/>
      <c r="G346" s="420"/>
      <c r="H346" s="420"/>
      <c r="I346" s="416"/>
      <c r="J346" s="416"/>
      <c r="K346" s="416"/>
    </row>
    <row r="347" spans="1:11" ht="14.25" hidden="1" customHeight="1" x14ac:dyDescent="0.2">
      <c r="A347" s="417"/>
      <c r="B347" s="418"/>
      <c r="C347" s="414"/>
      <c r="D347" s="420"/>
      <c r="E347" s="420"/>
      <c r="F347" s="420"/>
      <c r="G347" s="420"/>
      <c r="H347" s="420"/>
      <c r="I347" s="416"/>
      <c r="J347" s="416"/>
      <c r="K347" s="416"/>
    </row>
    <row r="348" spans="1:11" hidden="1" x14ac:dyDescent="0.2">
      <c r="A348" s="417"/>
      <c r="B348" s="418"/>
      <c r="C348" s="414"/>
      <c r="D348" s="420"/>
      <c r="E348" s="420"/>
      <c r="F348" s="420"/>
      <c r="G348" s="420"/>
      <c r="H348" s="420"/>
      <c r="I348" s="416"/>
      <c r="J348" s="416"/>
      <c r="K348" s="416"/>
    </row>
    <row r="349" spans="1:11" ht="14.25" hidden="1" customHeight="1" x14ac:dyDescent="0.2">
      <c r="A349" s="417"/>
      <c r="B349" s="418"/>
      <c r="C349" s="414"/>
      <c r="D349" s="420"/>
      <c r="E349" s="420"/>
      <c r="F349" s="420"/>
      <c r="G349" s="420"/>
      <c r="H349" s="420"/>
      <c r="I349" s="416"/>
      <c r="J349" s="416"/>
      <c r="K349" s="416"/>
    </row>
    <row r="350" spans="1:11" s="341" customFormat="1" hidden="1" x14ac:dyDescent="0.2">
      <c r="A350" s="463"/>
      <c r="B350" s="464"/>
      <c r="C350" s="465"/>
      <c r="D350" s="461"/>
      <c r="E350" s="461"/>
      <c r="F350" s="461"/>
      <c r="G350" s="461"/>
      <c r="H350" s="461"/>
      <c r="I350" s="461"/>
      <c r="J350" s="461"/>
      <c r="K350" s="461"/>
    </row>
    <row r="351" spans="1:11" hidden="1" x14ac:dyDescent="0.2">
      <c r="A351" s="417"/>
      <c r="B351" s="418"/>
      <c r="C351" s="414"/>
      <c r="D351" s="420"/>
      <c r="E351" s="420"/>
      <c r="F351" s="420"/>
      <c r="G351" s="420"/>
      <c r="H351" s="420"/>
      <c r="I351" s="416"/>
      <c r="J351" s="416"/>
      <c r="K351" s="416"/>
    </row>
    <row r="352" spans="1:11" hidden="1" x14ac:dyDescent="0.2">
      <c r="A352" s="417"/>
      <c r="B352" s="418"/>
      <c r="C352" s="414"/>
      <c r="D352" s="420"/>
      <c r="E352" s="420"/>
      <c r="F352" s="420"/>
      <c r="G352" s="420"/>
      <c r="H352" s="420"/>
      <c r="I352" s="416"/>
      <c r="J352" s="416"/>
      <c r="K352" s="416"/>
    </row>
    <row r="353" spans="1:11" s="339" customFormat="1" hidden="1" x14ac:dyDescent="0.2">
      <c r="A353" s="458"/>
      <c r="B353" s="459"/>
      <c r="C353" s="460"/>
      <c r="D353" s="461"/>
      <c r="E353" s="461"/>
      <c r="F353" s="461"/>
      <c r="G353" s="461"/>
      <c r="H353" s="461"/>
      <c r="I353" s="462"/>
      <c r="J353" s="462"/>
      <c r="K353" s="462"/>
    </row>
    <row r="354" spans="1:11" s="339" customFormat="1" hidden="1" x14ac:dyDescent="0.2">
      <c r="A354" s="458"/>
      <c r="B354" s="459"/>
      <c r="C354" s="460"/>
      <c r="D354" s="461"/>
      <c r="E354" s="461"/>
      <c r="F354" s="461"/>
      <c r="G354" s="461"/>
      <c r="H354" s="461"/>
      <c r="I354" s="461"/>
      <c r="J354" s="461"/>
      <c r="K354" s="461"/>
    </row>
    <row r="355" spans="1:11" ht="12.75" hidden="1" customHeight="1" x14ac:dyDescent="0.2">
      <c r="A355" s="417"/>
      <c r="B355" s="418"/>
      <c r="C355" s="414"/>
      <c r="D355" s="420"/>
      <c r="E355" s="420"/>
      <c r="F355" s="420"/>
      <c r="G355" s="420"/>
      <c r="H355" s="420"/>
      <c r="I355" s="416"/>
      <c r="J355" s="416"/>
      <c r="K355" s="416"/>
    </row>
    <row r="356" spans="1:11" ht="12.75" hidden="1" customHeight="1" x14ac:dyDescent="0.2">
      <c r="A356" s="417"/>
      <c r="B356" s="418"/>
      <c r="C356" s="414"/>
      <c r="D356" s="420"/>
      <c r="E356" s="420"/>
      <c r="F356" s="420"/>
      <c r="G356" s="420"/>
      <c r="H356" s="420"/>
      <c r="I356" s="416"/>
      <c r="J356" s="416"/>
      <c r="K356" s="416"/>
    </row>
    <row r="357" spans="1:11" hidden="1" x14ac:dyDescent="0.2">
      <c r="A357" s="417"/>
      <c r="B357" s="418"/>
      <c r="C357" s="414"/>
      <c r="D357" s="420"/>
      <c r="E357" s="420"/>
      <c r="F357" s="420"/>
      <c r="G357" s="420"/>
      <c r="H357" s="420"/>
      <c r="I357" s="416"/>
      <c r="J357" s="416"/>
      <c r="K357" s="416"/>
    </row>
    <row r="358" spans="1:11" ht="7.5" hidden="1" customHeight="1" x14ac:dyDescent="0.2">
      <c r="A358" s="417"/>
      <c r="B358" s="418"/>
      <c r="C358" s="443"/>
      <c r="D358" s="443"/>
      <c r="E358" s="443"/>
      <c r="F358" s="443"/>
      <c r="G358" s="443"/>
      <c r="H358" s="443"/>
      <c r="I358" s="443"/>
      <c r="J358" s="451"/>
      <c r="K358" s="451"/>
    </row>
    <row r="359" spans="1:11" s="245" customFormat="1" ht="5.25" hidden="1" customHeight="1" x14ac:dyDescent="0.2">
      <c r="A359" s="680" t="s">
        <v>378</v>
      </c>
      <c r="B359" s="681"/>
      <c r="C359" s="682"/>
      <c r="D359" s="436"/>
      <c r="E359" s="436"/>
      <c r="F359" s="436">
        <f>F338+F339-F341</f>
        <v>0</v>
      </c>
      <c r="G359" s="436"/>
      <c r="H359" s="436"/>
      <c r="I359" s="436"/>
      <c r="J359" s="436"/>
      <c r="K359" s="436"/>
    </row>
    <row r="360" spans="1:11" x14ac:dyDescent="0.2">
      <c r="A360" s="603"/>
      <c r="B360" s="604"/>
      <c r="C360" s="605"/>
      <c r="D360" s="605"/>
    </row>
    <row r="361" spans="1:11" x14ac:dyDescent="0.2">
      <c r="A361" s="603"/>
      <c r="B361" s="604"/>
      <c r="C361" s="605"/>
      <c r="D361" s="605"/>
      <c r="G361" s="679"/>
      <c r="H361" s="679"/>
    </row>
    <row r="362" spans="1:11" x14ac:dyDescent="0.2">
      <c r="G362" s="679"/>
      <c r="H362" s="679"/>
    </row>
  </sheetData>
  <autoFilter ref="A11:K170">
    <filterColumn colId="3">
      <customFilters and="1">
        <customFilter operator="notEqual" val=" "/>
      </customFilters>
    </filterColumn>
  </autoFilter>
  <mergeCells count="5">
    <mergeCell ref="F3:I4"/>
    <mergeCell ref="A329:K329"/>
    <mergeCell ref="G361:H361"/>
    <mergeCell ref="G362:H362"/>
    <mergeCell ref="A359:C359"/>
  </mergeCells>
  <phoneticPr fontId="6" type="noConversion"/>
  <conditionalFormatting sqref="D363:IV65560 I361:IV362 D361:G362 B350:C358 B360:C65560 E340:F349 D337:E338 A350:A65560 D350:IV360 G337:IV349 E339 F337:F339 D339:D349 A337:C349 A331:XFD336 E324:F325 G324:K330 A327:F330 A309:IV309 A247:A325 A203:A242 A144 A21 A23 A138:IV138 A245:XFD246 B203:D325 L203:IV330 A108:K110 A12:A16 L1:IV34 A1:K11 E203:K323 A30:IV31 A27:K34 A94:IV96 B67:IV144 A67:A142 A35:IV65 A145:XFD202">
    <cfRule type="cellIs" dxfId="4" priority="6" stopIfTrue="1" operator="equal">
      <formula>0</formula>
    </cfRule>
  </conditionalFormatting>
  <conditionalFormatting sqref="C12:K26">
    <cfRule type="cellIs" dxfId="3" priority="7" stopIfTrue="1" operator="equal">
      <formula>0</formula>
    </cfRule>
  </conditionalFormatting>
  <conditionalFormatting sqref="A66:IV66">
    <cfRule type="cellIs" dxfId="2" priority="1" stopIfTrue="1" operator="equal">
      <formula>0</formula>
    </cfRule>
  </conditionalFormatting>
  <pageMargins left="0.39370078740157483" right="0" top="0.59055118110236227" bottom="0.23622047244094491" header="0.39370078740157483" footer="0.15748031496062992"/>
  <pageSetup paperSize="9" scale="92" fitToHeight="3" orientation="landscape" r:id="rId1"/>
  <headerFooter alignWithMargins="0"/>
  <rowBreaks count="2" manualBreakCount="2">
    <brk id="56" max="10" man="1"/>
    <brk id="1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2018-07-04T03:16:30Z</cp:lastPrinted>
  <dcterms:created xsi:type="dcterms:W3CDTF">1999-06-18T11:49:53Z</dcterms:created>
  <dcterms:modified xsi:type="dcterms:W3CDTF">2018-07-04T03:16:33Z</dcterms:modified>
</cp:coreProperties>
</file>